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[1]Титульный!$G$15</definedName>
  </definedNames>
  <calcPr calcId="125725"/>
</workbook>
</file>

<file path=xl/calcChain.xml><?xml version="1.0" encoding="utf-8"?>
<calcChain xmlns="http://schemas.openxmlformats.org/spreadsheetml/2006/main">
  <c r="F158" i="1"/>
  <c r="I155"/>
  <c r="F155"/>
  <c r="G153"/>
  <c r="G152"/>
  <c r="K151"/>
  <c r="K149" s="1"/>
  <c r="J151"/>
  <c r="J149" s="1"/>
  <c r="I151"/>
  <c r="H151"/>
  <c r="G151" s="1"/>
  <c r="G150"/>
  <c r="I149"/>
  <c r="H149"/>
  <c r="G148"/>
  <c r="G147"/>
  <c r="G146"/>
  <c r="K145"/>
  <c r="J145"/>
  <c r="I145"/>
  <c r="H145"/>
  <c r="G145" s="1"/>
  <c r="G144"/>
  <c r="G143"/>
  <c r="K142"/>
  <c r="K140" s="1"/>
  <c r="K139" s="1"/>
  <c r="J142"/>
  <c r="I142"/>
  <c r="H142"/>
  <c r="H140" s="1"/>
  <c r="G142"/>
  <c r="G141"/>
  <c r="J140"/>
  <c r="I140"/>
  <c r="I139" s="1"/>
  <c r="J139"/>
  <c r="G138"/>
  <c r="G137"/>
  <c r="G136"/>
  <c r="K135"/>
  <c r="J135"/>
  <c r="I135"/>
  <c r="H135"/>
  <c r="G135" s="1"/>
  <c r="K134"/>
  <c r="K133" s="1"/>
  <c r="I133"/>
  <c r="H133"/>
  <c r="G131"/>
  <c r="G130"/>
  <c r="K129"/>
  <c r="J129"/>
  <c r="J127" s="1"/>
  <c r="I129"/>
  <c r="G129" s="1"/>
  <c r="H129"/>
  <c r="G128"/>
  <c r="K127"/>
  <c r="H127"/>
  <c r="G126"/>
  <c r="G125"/>
  <c r="G124"/>
  <c r="K123"/>
  <c r="J123"/>
  <c r="I123"/>
  <c r="H123"/>
  <c r="G123"/>
  <c r="G122"/>
  <c r="G121"/>
  <c r="G120"/>
  <c r="G119"/>
  <c r="G118"/>
  <c r="G117"/>
  <c r="K116"/>
  <c r="J116"/>
  <c r="I116"/>
  <c r="H116"/>
  <c r="G116" s="1"/>
  <c r="G115"/>
  <c r="K114"/>
  <c r="G114"/>
  <c r="K113"/>
  <c r="J113"/>
  <c r="I113"/>
  <c r="H113"/>
  <c r="G113" s="1"/>
  <c r="G112"/>
  <c r="G111"/>
  <c r="K110"/>
  <c r="K109" s="1"/>
  <c r="J110"/>
  <c r="I110"/>
  <c r="I109" s="1"/>
  <c r="I107" s="1"/>
  <c r="I106" s="1"/>
  <c r="H110"/>
  <c r="J109"/>
  <c r="J107" s="1"/>
  <c r="J106" s="1"/>
  <c r="H109"/>
  <c r="J108"/>
  <c r="I108"/>
  <c r="J105"/>
  <c r="G105" s="1"/>
  <c r="G104"/>
  <c r="G103"/>
  <c r="K102"/>
  <c r="I102"/>
  <c r="H102"/>
  <c r="K101"/>
  <c r="J101"/>
  <c r="J134" s="1"/>
  <c r="K100"/>
  <c r="I100"/>
  <c r="H100"/>
  <c r="G98"/>
  <c r="G97"/>
  <c r="G96"/>
  <c r="K93"/>
  <c r="J93"/>
  <c r="I93"/>
  <c r="H93"/>
  <c r="G93" s="1"/>
  <c r="G92"/>
  <c r="G91"/>
  <c r="G90"/>
  <c r="G89"/>
  <c r="G88"/>
  <c r="G87"/>
  <c r="G86"/>
  <c r="K83"/>
  <c r="J83"/>
  <c r="I83"/>
  <c r="H83"/>
  <c r="G83" s="1"/>
  <c r="G82"/>
  <c r="G81"/>
  <c r="K80"/>
  <c r="K77" s="1"/>
  <c r="J80"/>
  <c r="I80"/>
  <c r="G80" s="1"/>
  <c r="G79"/>
  <c r="K78"/>
  <c r="J78"/>
  <c r="G78" s="1"/>
  <c r="I78"/>
  <c r="J77"/>
  <c r="H77"/>
  <c r="G76"/>
  <c r="G75"/>
  <c r="G74"/>
  <c r="G73"/>
  <c r="G72"/>
  <c r="K71"/>
  <c r="J71"/>
  <c r="I71"/>
  <c r="H71"/>
  <c r="G71" s="1"/>
  <c r="K69"/>
  <c r="K67" s="1"/>
  <c r="I69"/>
  <c r="I67" s="1"/>
  <c r="H69"/>
  <c r="H67"/>
  <c r="K64"/>
  <c r="K59" s="1"/>
  <c r="K94" s="1"/>
  <c r="J64"/>
  <c r="I64"/>
  <c r="H64"/>
  <c r="G64"/>
  <c r="K61"/>
  <c r="J61"/>
  <c r="I61"/>
  <c r="I59" s="1"/>
  <c r="H61"/>
  <c r="G61" s="1"/>
  <c r="G60"/>
  <c r="G54"/>
  <c r="G53"/>
  <c r="G52"/>
  <c r="G51"/>
  <c r="G50"/>
  <c r="K49"/>
  <c r="G49" s="1"/>
  <c r="G47"/>
  <c r="G46"/>
  <c r="G45"/>
  <c r="K43"/>
  <c r="J43"/>
  <c r="J37" s="1"/>
  <c r="I43"/>
  <c r="H43"/>
  <c r="G43" s="1"/>
  <c r="G42"/>
  <c r="G41"/>
  <c r="K40"/>
  <c r="G40" s="1"/>
  <c r="G39"/>
  <c r="G38"/>
  <c r="K37"/>
  <c r="I37"/>
  <c r="G36"/>
  <c r="G35"/>
  <c r="G34"/>
  <c r="G33"/>
  <c r="G32"/>
  <c r="K31"/>
  <c r="J31"/>
  <c r="I31"/>
  <c r="G31" s="1"/>
  <c r="H31"/>
  <c r="G29"/>
  <c r="G28"/>
  <c r="G27"/>
  <c r="G26"/>
  <c r="J25"/>
  <c r="J69" s="1"/>
  <c r="J67" s="1"/>
  <c r="J59" s="1"/>
  <c r="J94" s="1"/>
  <c r="G25"/>
  <c r="K23"/>
  <c r="J23"/>
  <c r="I23"/>
  <c r="H23"/>
  <c r="G23" s="1"/>
  <c r="K20"/>
  <c r="J20"/>
  <c r="I20"/>
  <c r="I15" s="1"/>
  <c r="H20"/>
  <c r="K17"/>
  <c r="K15" s="1"/>
  <c r="J17"/>
  <c r="J15" s="1"/>
  <c r="I17"/>
  <c r="H17"/>
  <c r="G17" s="1"/>
  <c r="G16"/>
  <c r="H15"/>
  <c r="H55" s="1"/>
  <c r="D9"/>
  <c r="I55" l="1"/>
  <c r="I56" s="1"/>
  <c r="I57"/>
  <c r="G140"/>
  <c r="H139"/>
  <c r="G139" s="1"/>
  <c r="K57"/>
  <c r="K55"/>
  <c r="K56" s="1"/>
  <c r="G109"/>
  <c r="H56"/>
  <c r="J57"/>
  <c r="J55"/>
  <c r="J56" s="1"/>
  <c r="J133"/>
  <c r="G134"/>
  <c r="G67"/>
  <c r="G133"/>
  <c r="G149"/>
  <c r="G20"/>
  <c r="H59"/>
  <c r="G69"/>
  <c r="G110"/>
  <c r="I127"/>
  <c r="G127" s="1"/>
  <c r="H37"/>
  <c r="G37" s="1"/>
  <c r="H57"/>
  <c r="J100"/>
  <c r="G100" s="1"/>
  <c r="J102"/>
  <c r="G102" s="1"/>
  <c r="H107"/>
  <c r="K108"/>
  <c r="K107" s="1"/>
  <c r="K106" s="1"/>
  <c r="G15"/>
  <c r="I77"/>
  <c r="I94" s="1"/>
  <c r="G101"/>
  <c r="G107" l="1"/>
  <c r="H106"/>
  <c r="G106" s="1"/>
  <c r="H94"/>
  <c r="G94" s="1"/>
  <c r="G59"/>
  <c r="G77"/>
  <c r="G108"/>
  <c r="G56"/>
  <c r="G57"/>
  <c r="G55"/>
</calcChain>
</file>

<file path=xl/sharedStrings.xml><?xml version="1.0" encoding="utf-8"?>
<sst xmlns="http://schemas.openxmlformats.org/spreadsheetml/2006/main" count="446" uniqueCount="355">
  <si>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</si>
  <si>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</si>
  <si>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</si>
  <si>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</si>
  <si>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</si>
  <si>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</si>
  <si>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</si>
  <si>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</si>
  <si>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</si>
  <si>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</si>
  <si>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</si>
  <si>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</si>
  <si>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</si>
  <si>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</si>
  <si>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</si>
  <si>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</si>
  <si>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</si>
  <si>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</si>
  <si>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</si>
  <si>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</si>
  <si>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</si>
  <si>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</si>
  <si>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</si>
  <si>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</si>
  <si>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</si>
  <si>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</si>
  <si>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</si>
  <si>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</si>
  <si>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</si>
  <si>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</si>
  <si>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</si>
  <si>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</si>
  <si>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</si>
  <si>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</si>
  <si>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</si>
  <si>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</si>
  <si>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</si>
  <si>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</si>
  <si>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</si>
  <si>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</si>
  <si>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О</t>
  </si>
  <si>
    <t>1.4.1</t>
  </si>
  <si>
    <t>ПАО "МРСК Северо-Запада"</t>
  </si>
  <si>
    <t>7802312751</t>
  </si>
  <si>
    <t>997650001</t>
  </si>
  <si>
    <t>31079950</t>
  </si>
  <si>
    <t>1.4.2</t>
  </si>
  <si>
    <t>ОАО "Архангельский морской торговый порт"</t>
  </si>
  <si>
    <t>2900000134</t>
  </si>
  <si>
    <t>290101001</t>
  </si>
  <si>
    <t>26319587</t>
  </si>
  <si>
    <t>1.4.3</t>
  </si>
  <si>
    <t>ООО "АСЭП"</t>
  </si>
  <si>
    <t>2901123178</t>
  </si>
  <si>
    <t>26319599</t>
  </si>
  <si>
    <t>1.4.4</t>
  </si>
  <si>
    <t>ООО "Трансресурс"</t>
  </si>
  <si>
    <t>2901246564</t>
  </si>
  <si>
    <t>30858140</t>
  </si>
  <si>
    <t>1.4.5</t>
  </si>
  <si>
    <t>АО "Архангельский ЦБК"</t>
  </si>
  <si>
    <t>2903000446</t>
  </si>
  <si>
    <t>290301001</t>
  </si>
  <si>
    <t>26355530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</si>
  <si>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</si>
  <si>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</si>
  <si>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</si>
  <si>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</si>
  <si>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</si>
  <si>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</si>
  <si>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</si>
  <si>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</si>
  <si>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</si>
  <si>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</si>
  <si>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</si>
  <si>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</si>
  <si>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</si>
  <si>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</si>
  <si>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</si>
  <si>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</si>
  <si>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</si>
  <si>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</si>
  <si>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</si>
  <si>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</si>
  <si>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</si>
  <si>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</si>
  <si>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</si>
  <si>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</si>
  <si>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</si>
  <si>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</si>
  <si>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</si>
  <si>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</si>
  <si>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</si>
  <si>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</si>
  <si>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</si>
  <si>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</si>
  <si>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</si>
  <si>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</si>
  <si>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</si>
  <si>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</si>
  <si>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4.3.1</t>
  </si>
  <si>
    <t>4.3.2</t>
  </si>
  <si>
    <t>4.3.3</t>
  </si>
  <si>
    <t>ООО "Транс-Электро"</t>
  </si>
  <si>
    <t>2901121163</t>
  </si>
  <si>
    <t>26319623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</si>
  <si>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</si>
  <si>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</si>
  <si>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</si>
  <si>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</si>
  <si>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</si>
  <si>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</si>
  <si>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</si>
  <si>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</si>
  <si>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</si>
  <si>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</si>
  <si>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</si>
  <si>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</si>
  <si>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</si>
  <si>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</si>
  <si>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</si>
  <si>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</si>
  <si>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</si>
  <si>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</si>
  <si>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</si>
  <si>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</si>
  <si>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</si>
  <si>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</si>
  <si>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</si>
  <si>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</si>
  <si>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</si>
  <si>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</si>
  <si>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</si>
  <si>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</si>
  <si>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</si>
  <si>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</si>
  <si>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</si>
  <si>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</si>
  <si>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</si>
  <si>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</si>
  <si>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</si>
  <si>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</si>
  <si>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</si>
  <si>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</si>
  <si>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</si>
  <si>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</si>
  <si>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</si>
  <si>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12.4.1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</si>
  <si>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</si>
  <si>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</si>
  <si>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</si>
  <si>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</si>
  <si>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</si>
  <si>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</si>
  <si>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</si>
  <si>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</si>
  <si>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</si>
  <si>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</si>
  <si>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</si>
  <si>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</si>
  <si>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</si>
  <si>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</si>
  <si>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</si>
  <si>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</si>
  <si>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</si>
  <si>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</si>
  <si>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</si>
  <si>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</si>
  <si>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</si>
  <si>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</si>
  <si>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</si>
  <si>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</si>
  <si>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</si>
  <si>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</si>
  <si>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</si>
  <si>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</si>
  <si>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</si>
  <si>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</si>
  <si>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</si>
  <si>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</si>
  <si>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</si>
  <si>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</si>
  <si>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</si>
  <si>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</si>
  <si>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</si>
  <si>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</si>
  <si>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</si>
  <si>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</si>
  <si>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</si>
  <si>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</si>
  <si>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</si>
  <si>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</si>
  <si>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</si>
  <si>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</si>
  <si>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</si>
  <si>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</si>
  <si>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</si>
  <si>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</si>
  <si>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</si>
  <si>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</si>
  <si>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</si>
  <si>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</si>
  <si>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</si>
  <si>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</si>
  <si>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</si>
  <si>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</si>
  <si>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</si>
  <si>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</si>
  <si>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</si>
  <si>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</si>
  <si>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</si>
  <si>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</si>
  <si>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</si>
  <si>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</si>
  <si>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</si>
  <si>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</si>
  <si>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</si>
  <si>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</si>
  <si>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</si>
  <si>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</si>
  <si>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</si>
  <si>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</si>
  <si>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</si>
  <si>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</si>
  <si>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</si>
  <si>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</si>
  <si>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</si>
  <si>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</si>
  <si>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</si>
  <si>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</si>
  <si>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</si>
  <si>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</si>
  <si>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</si>
  <si>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</si>
  <si>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</si>
  <si>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</si>
  <si>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</si>
  <si>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</si>
  <si>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</si>
  <si>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</si>
  <si>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</si>
  <si>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</si>
  <si>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</si>
  <si>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</si>
  <si>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</si>
  <si>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</si>
  <si>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</si>
  <si>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</si>
  <si>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</si>
  <si>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</si>
  <si>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</si>
  <si>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</si>
  <si>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</si>
  <si>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</si>
  <si>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</si>
  <si>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</si>
  <si>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</si>
  <si>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</si>
  <si>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</si>
  <si>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</si>
  <si>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</si>
  <si>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</si>
  <si>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</si>
  <si>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</si>
  <si>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</si>
  <si>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</si>
  <si>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</si>
  <si>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</si>
  <si>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</si>
  <si>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</si>
  <si>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</si>
  <si>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</si>
  <si>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</si>
  <si>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</si>
  <si>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</si>
  <si>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</si>
  <si>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</si>
  <si>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</si>
  <si>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</si>
  <si>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</si>
  <si>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</si>
  <si>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</si>
  <si>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</si>
  <si>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</si>
  <si>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</si>
  <si>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</si>
  <si>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</si>
  <si>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</si>
  <si>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</si>
  <si>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</si>
  <si>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</si>
  <si>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</si>
  <si>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</si>
  <si>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</si>
  <si>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</si>
  <si>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</si>
  <si>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</si>
  <si>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</si>
  <si>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</si>
  <si>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</si>
  <si>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</si>
  <si>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</si>
  <si>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</si>
  <si>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</si>
  <si>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</si>
  <si>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</si>
  <si>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</si>
  <si>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</si>
  <si>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</si>
  <si>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</si>
  <si>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</si>
  <si>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</si>
  <si>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</si>
  <si>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</si>
  <si>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</si>
  <si>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</si>
  <si>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</si>
  <si>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</si>
  <si>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</si>
  <si>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</si>
  <si>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</si>
  <si>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</si>
  <si>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</si>
  <si>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</si>
  <si>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</si>
  <si>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</si>
  <si>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</si>
  <si>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</si>
  <si>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</si>
  <si>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</si>
  <si>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</si>
  <si>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</si>
  <si>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</si>
  <si>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</si>
  <si>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</si>
  <si>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</si>
  <si>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</si>
  <si>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</si>
  <si>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</si>
  <si>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</si>
  <si>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</si>
  <si>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</si>
  <si>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</si>
  <si>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</si>
  <si>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</si>
  <si>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</si>
  <si>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(должность)</t>
  </si>
  <si>
    <t>(Ф.И.О.)</t>
  </si>
  <si>
    <t>(подпись)</t>
  </si>
  <si>
    <t>(лицо, уполномоченное предоставлять</t>
  </si>
  <si>
    <t>статистическую информацию от имени</t>
  </si>
  <si>
    <t>«____» _________20__ год</t>
  </si>
  <si>
    <t>юридического лица)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</si>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</sst>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sz val="10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color theme="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 indent="1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49" fontId="2" fillId="0" borderId="0" xfId="4" applyFont="1" applyBorder="1" applyAlignment="1">
      <alignment horizontal="right" vertical="center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5" applyFont="1" applyBorder="1" applyAlignment="1" applyProtection="1">
      <alignment horizontal="center" vertical="center" wrapText="1"/>
    </xf>
    <xf numFmtId="0" fontId="2" fillId="0" borderId="3" xfId="5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2" borderId="7" xfId="4" applyFont="1" applyFill="1" applyBorder="1" applyAlignment="1">
      <alignment horizontal="center" vertical="center"/>
    </xf>
    <xf numFmtId="49" fontId="2" fillId="2" borderId="9" xfId="4" applyFont="1" applyFill="1" applyBorder="1" applyAlignment="1">
      <alignment horizontal="center" vertical="center"/>
    </xf>
    <xf numFmtId="49" fontId="2" fillId="2" borderId="10" xfId="4" applyFont="1" applyFill="1" applyBorder="1" applyAlignment="1">
      <alignment horizontal="center" vertical="center"/>
    </xf>
    <xf numFmtId="49" fontId="2" fillId="0" borderId="5" xfId="4" applyFont="1" applyBorder="1" applyAlignment="1" applyProtection="1">
      <alignment vertical="center"/>
    </xf>
    <xf numFmtId="49" fontId="2" fillId="0" borderId="8" xfId="4" applyNumberFormat="1" applyFont="1" applyBorder="1" applyAlignment="1" applyProtection="1">
      <alignment vertical="center"/>
    </xf>
    <xf numFmtId="49" fontId="2" fillId="3" borderId="4" xfId="4" applyFont="1" applyFill="1" applyBorder="1" applyAlignment="1">
      <alignment vertical="center" wrapText="1"/>
    </xf>
    <xf numFmtId="49" fontId="2" fillId="0" borderId="4" xfId="4" applyFont="1" applyBorder="1" applyAlignment="1">
      <alignment horizontal="center" vertical="center" wrapText="1"/>
    </xf>
    <xf numFmtId="164" fontId="2" fillId="4" borderId="4" xfId="4" applyNumberFormat="1" applyFont="1" applyFill="1" applyBorder="1" applyAlignment="1" applyProtection="1">
      <alignment horizontal="right" vertical="center"/>
    </xf>
    <xf numFmtId="0" fontId="7" fillId="0" borderId="0" xfId="1" applyFont="1" applyProtection="1"/>
    <xf numFmtId="49" fontId="8" fillId="0" borderId="0" xfId="4" applyFont="1" applyBorder="1" applyAlignment="1">
      <alignment horizontal="center" vertical="center" wrapText="1"/>
    </xf>
    <xf numFmtId="49" fontId="2" fillId="0" borderId="4" xfId="4" applyFont="1" applyBorder="1" applyAlignment="1">
      <alignment horizontal="left" vertical="center" wrapText="1" indent="1"/>
    </xf>
    <xf numFmtId="164" fontId="2" fillId="5" borderId="4" xfId="4" applyNumberFormat="1" applyFont="1" applyFill="1" applyBorder="1" applyAlignment="1" applyProtection="1">
      <alignment horizontal="right" vertical="center"/>
      <protection locked="0"/>
    </xf>
    <xf numFmtId="49" fontId="8" fillId="0" borderId="7" xfId="4" applyNumberFormat="1" applyFont="1" applyBorder="1" applyAlignment="1" applyProtection="1">
      <alignment vertical="center"/>
    </xf>
    <xf numFmtId="49" fontId="2" fillId="0" borderId="1" xfId="4" applyFont="1" applyFill="1" applyBorder="1" applyAlignment="1" applyProtection="1">
      <alignment horizontal="left" vertical="center" wrapText="1" indent="1"/>
    </xf>
    <xf numFmtId="49" fontId="8" fillId="0" borderId="1" xfId="4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right" vertical="center"/>
    </xf>
    <xf numFmtId="49" fontId="9" fillId="6" borderId="7" xfId="0" applyNumberFormat="1" applyFont="1" applyFill="1" applyBorder="1" applyAlignment="1" applyProtection="1">
      <alignment horizontal="center" vertical="top"/>
    </xf>
    <xf numFmtId="0" fontId="9" fillId="6" borderId="9" xfId="0" applyFont="1" applyFill="1" applyBorder="1" applyAlignment="1" applyProtection="1">
      <alignment horizontal="left" vertical="center" indent="1"/>
    </xf>
    <xf numFmtId="0" fontId="9" fillId="6" borderId="9" xfId="0" applyFont="1" applyFill="1" applyBorder="1" applyAlignment="1" applyProtection="1">
      <alignment horizontal="center" vertical="top"/>
    </xf>
    <xf numFmtId="0" fontId="9" fillId="6" borderId="10" xfId="0" applyFont="1" applyFill="1" applyBorder="1" applyAlignment="1" applyProtection="1">
      <alignment horizontal="center" vertical="top"/>
    </xf>
    <xf numFmtId="49" fontId="8" fillId="0" borderId="0" xfId="4" applyFont="1" applyBorder="1" applyAlignment="1" applyProtection="1">
      <alignment vertical="center"/>
    </xf>
    <xf numFmtId="0" fontId="10" fillId="7" borderId="0" xfId="6" applyFont="1" applyFill="1" applyBorder="1" applyAlignment="1" applyProtection="1">
      <alignment horizontal="center" vertical="center" wrapText="1"/>
    </xf>
    <xf numFmtId="0" fontId="2" fillId="7" borderId="7" xfId="6" applyFont="1" applyFill="1" applyBorder="1" applyAlignment="1" applyProtection="1">
      <alignment horizontal="left" vertical="center"/>
    </xf>
    <xf numFmtId="0" fontId="0" fillId="8" borderId="8" xfId="7" applyNumberFormat="1" applyFont="1" applyFill="1" applyBorder="1" applyAlignment="1" applyProtection="1">
      <alignment horizontal="left" vertical="center" wrapText="1" indent="2"/>
    </xf>
    <xf numFmtId="0" fontId="2" fillId="0" borderId="7" xfId="4" applyNumberFormat="1" applyFont="1" applyBorder="1" applyAlignment="1">
      <alignment horizontal="center" vertical="center" wrapText="1"/>
    </xf>
    <xf numFmtId="164" fontId="2" fillId="4" borderId="7" xfId="4" applyNumberFormat="1" applyFont="1" applyFill="1" applyBorder="1" applyAlignment="1" applyProtection="1">
      <alignment horizontal="right" vertical="center"/>
    </xf>
    <xf numFmtId="164" fontId="2" fillId="5" borderId="7" xfId="4" applyNumberFormat="1" applyFont="1" applyFill="1" applyBorder="1" applyAlignment="1" applyProtection="1">
      <alignment horizontal="right" vertical="center"/>
      <protection locked="0"/>
    </xf>
    <xf numFmtId="164" fontId="2" fillId="5" borderId="8" xfId="4" applyNumberFormat="1" applyFont="1" applyFill="1" applyBorder="1" applyAlignment="1" applyProtection="1">
      <alignment horizontal="right" vertical="center"/>
      <protection locked="0"/>
    </xf>
    <xf numFmtId="49" fontId="11" fillId="0" borderId="0" xfId="1" applyNumberFormat="1" applyFont="1" applyAlignment="1" applyProtection="1">
      <alignment vertical="center"/>
    </xf>
    <xf numFmtId="49" fontId="8" fillId="0" borderId="0" xfId="4" applyNumberFormat="1" applyFont="1" applyAlignment="1" applyProtection="1">
      <alignment vertical="center"/>
    </xf>
    <xf numFmtId="165" fontId="2" fillId="0" borderId="4" xfId="4" applyNumberFormat="1" applyFont="1" applyFill="1" applyBorder="1" applyAlignment="1" applyProtection="1">
      <alignment horizontal="right" vertical="center"/>
    </xf>
    <xf numFmtId="49" fontId="2" fillId="3" borderId="4" xfId="4" applyFont="1" applyFill="1" applyBorder="1" applyAlignment="1">
      <alignment horizontal="left" vertical="center" wrapText="1"/>
    </xf>
    <xf numFmtId="49" fontId="2" fillId="0" borderId="4" xfId="4" applyFont="1" applyFill="1" applyBorder="1" applyAlignment="1" applyProtection="1">
      <alignment horizontal="center" vertical="center" wrapText="1"/>
    </xf>
    <xf numFmtId="49" fontId="2" fillId="0" borderId="4" xfId="4" applyFont="1" applyBorder="1" applyAlignment="1">
      <alignment horizontal="left" vertical="center" wrapText="1" indent="2"/>
    </xf>
    <xf numFmtId="49" fontId="2" fillId="0" borderId="4" xfId="4" applyFont="1" applyBorder="1" applyAlignment="1">
      <alignment horizontal="left" vertical="center" wrapText="1" indent="3"/>
    </xf>
    <xf numFmtId="0" fontId="9" fillId="6" borderId="7" xfId="0" applyFont="1" applyFill="1" applyBorder="1" applyAlignment="1" applyProtection="1">
      <alignment horizontal="center" vertical="top"/>
    </xf>
    <xf numFmtId="49" fontId="2" fillId="0" borderId="4" xfId="4" applyFont="1" applyFill="1" applyBorder="1" applyAlignment="1" applyProtection="1">
      <alignment horizontal="left" vertical="center" wrapText="1" indent="1"/>
    </xf>
    <xf numFmtId="164" fontId="2" fillId="0" borderId="4" xfId="4" applyNumberFormat="1" applyFont="1" applyFill="1" applyBorder="1" applyAlignment="1" applyProtection="1">
      <alignment horizontal="right" vertical="center"/>
    </xf>
    <xf numFmtId="49" fontId="2" fillId="0" borderId="8" xfId="1" applyNumberFormat="1" applyFont="1" applyBorder="1" applyAlignment="1" applyProtection="1">
      <alignment vertical="center"/>
    </xf>
    <xf numFmtId="164" fontId="2" fillId="5" borderId="4" xfId="1" applyNumberFormat="1" applyFont="1" applyFill="1" applyBorder="1" applyAlignment="1" applyProtection="1">
      <alignment horizontal="right" vertical="center"/>
      <protection locked="0"/>
    </xf>
    <xf numFmtId="164" fontId="2" fillId="4" borderId="4" xfId="1" applyNumberFormat="1" applyFont="1" applyFill="1" applyBorder="1" applyAlignment="1" applyProtection="1">
      <alignment horizontal="right" vertical="center"/>
    </xf>
    <xf numFmtId="164" fontId="2" fillId="4" borderId="4" xfId="8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4"/>
    </xf>
    <xf numFmtId="0" fontId="8" fillId="0" borderId="0" xfId="1" applyFont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164" fontId="2" fillId="5" borderId="4" xfId="8" applyNumberFormat="1" applyFont="1" applyFill="1" applyBorder="1" applyAlignment="1" applyProtection="1">
      <alignment horizontal="right" vertical="center"/>
      <protection locked="0"/>
    </xf>
    <xf numFmtId="164" fontId="2" fillId="5" borderId="4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4" xfId="1" applyNumberFormat="1" applyFont="1" applyFill="1" applyBorder="1" applyAlignment="1" applyProtection="1">
      <alignment horizontal="right" vertical="center" wrapText="1"/>
    </xf>
    <xf numFmtId="164" fontId="2" fillId="5" borderId="8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0" fontId="7" fillId="0" borderId="11" xfId="1" applyNumberFormat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Protection="1"/>
    <xf numFmtId="0" fontId="7" fillId="0" borderId="0" xfId="1" applyFont="1" applyBorder="1" applyProtection="1"/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</cellXfs>
  <cellStyles count="9">
    <cellStyle name="Обычный" xfId="0" builtinId="0"/>
    <cellStyle name="Обычный 10" xfId="4"/>
    <cellStyle name="Обычный_MINENERGO.340.PRIL79(v0.1)" xfId="6"/>
    <cellStyle name="Обычный_ЖКУ_проект3" xfId="7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8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0;&#1089;&#1082;%20&#1085;&#1086;&#1091;&#1090;&#1073;&#1091;&#1082;/&#1040;&#1088;&#1093;&#1089;&#1074;&#1077;&#1090;/&#1057;&#1077;&#1090;&#1077;&#1074;&#1072;&#1103;%20&#1082;&#1086;&#1084;&#1087;&#1072;&#1085;&#1080;&#1103;/&#1045;&#1048;&#1040;&#1057;/46%20EP%20STX%20%20&#1079;&#1072;%202018%20&#1075;&#1086;&#1076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15">
          <cell r="G15" t="str">
            <v>ООО "Архсвет"</v>
          </cell>
        </row>
        <row r="44">
          <cell r="G44" t="str">
            <v>Кувакин Николай Сергеевич</v>
          </cell>
        </row>
        <row r="45">
          <cell r="G45" t="str">
            <v>Коммерческий директор</v>
          </cell>
        </row>
        <row r="46">
          <cell r="G46" t="str">
            <v>(8182) 248833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188"/>
  <sheetViews>
    <sheetView tabSelected="1" topLeftCell="C7" workbookViewId="0">
      <selection activeCell="G138" sqref="G138"/>
    </sheetView>
  </sheetViews>
  <sheetFormatPr defaultRowHeight="11.25"/>
  <cols>
    <col min="1" max="2" width="9.140625" style="1" hidden="1" customWidth="1"/>
    <col min="3" max="3" width="4.140625" style="1" customWidth="1"/>
    <col min="4" max="4" width="9.140625" style="1" customWidth="1"/>
    <col min="5" max="5" width="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77" hidden="1">
      <c r="S1" s="2"/>
      <c r="T1" s="2"/>
      <c r="U1" s="2"/>
      <c r="V1" s="2"/>
      <c r="Y1" s="2"/>
      <c r="Z1" s="2"/>
      <c r="AA1" s="2"/>
      <c r="AB1" s="2"/>
      <c r="AC1" s="2"/>
      <c r="AD1" s="2"/>
      <c r="AN1" s="2"/>
      <c r="AO1" s="2"/>
      <c r="AP1" s="2"/>
      <c r="AS1" s="2"/>
      <c r="AT1" s="2"/>
      <c r="AU1" s="2"/>
      <c r="BC1" s="2"/>
      <c r="BF1" s="2"/>
      <c r="BI1" s="2"/>
      <c r="BQ1" s="2"/>
      <c r="BX1" s="2"/>
      <c r="BY1" s="2"/>
    </row>
    <row r="2" spans="1:77" hidden="1"/>
    <row r="3" spans="1:77" hidden="1"/>
    <row r="4" spans="1:77" hidden="1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77" hidden="1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77" hidden="1">
      <c r="A6" s="5"/>
    </row>
    <row r="7" spans="1:77" ht="12" customHeight="1">
      <c r="A7" s="5"/>
      <c r="D7" s="6"/>
      <c r="E7" s="6"/>
      <c r="F7" s="6"/>
      <c r="G7" s="6"/>
      <c r="H7" s="6"/>
      <c r="I7" s="6"/>
      <c r="J7" s="6"/>
      <c r="K7" s="7"/>
      <c r="Q7" s="8"/>
    </row>
    <row r="8" spans="1:77" ht="22.5" customHeight="1">
      <c r="A8" s="5"/>
      <c r="D8" s="9" t="s">
        <v>11</v>
      </c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77">
      <c r="A9" s="5"/>
      <c r="D9" s="11" t="str">
        <f>IF(org="","Не определено",org)</f>
        <v>ООО "Архсвет"</v>
      </c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77" ht="12" customHeight="1">
      <c r="D10" s="12"/>
      <c r="E10" s="12"/>
      <c r="F10" s="6"/>
      <c r="G10" s="6"/>
      <c r="H10" s="6"/>
      <c r="I10" s="6"/>
      <c r="K10" s="13" t="s">
        <v>12</v>
      </c>
    </row>
    <row r="11" spans="1:77" ht="15" customHeight="1">
      <c r="C11" s="6"/>
      <c r="D11" s="14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5"/>
      <c r="J11" s="15"/>
      <c r="K11" s="16"/>
      <c r="L11" s="17"/>
    </row>
    <row r="12" spans="1:77" ht="15" customHeight="1">
      <c r="C12" s="6"/>
      <c r="D12" s="18"/>
      <c r="E12" s="19"/>
      <c r="F12" s="19"/>
      <c r="G12" s="19"/>
      <c r="H12" s="20" t="s">
        <v>18</v>
      </c>
      <c r="I12" s="20" t="s">
        <v>19</v>
      </c>
      <c r="J12" s="20" t="s">
        <v>20</v>
      </c>
      <c r="K12" s="21" t="s">
        <v>21</v>
      </c>
      <c r="L12" s="17"/>
    </row>
    <row r="13" spans="1:77" ht="12" customHeight="1">
      <c r="D13" s="22">
        <v>0</v>
      </c>
      <c r="E13" s="22">
        <v>1</v>
      </c>
      <c r="F13" s="22">
        <v>2</v>
      </c>
      <c r="G13" s="22">
        <v>3</v>
      </c>
      <c r="H13" s="22">
        <v>4</v>
      </c>
      <c r="I13" s="22">
        <v>5</v>
      </c>
      <c r="J13" s="22">
        <v>6</v>
      </c>
      <c r="K13" s="22">
        <v>7</v>
      </c>
    </row>
    <row r="14" spans="1:77" s="23" customFormat="1" ht="15" customHeight="1">
      <c r="C14" s="24"/>
      <c r="D14" s="25" t="s">
        <v>22</v>
      </c>
      <c r="E14" s="26"/>
      <c r="F14" s="26"/>
      <c r="G14" s="26"/>
      <c r="H14" s="26"/>
      <c r="I14" s="26"/>
      <c r="J14" s="26"/>
      <c r="K14" s="27"/>
      <c r="L14" s="28"/>
    </row>
    <row r="15" spans="1:77" s="23" customFormat="1" ht="15" customHeight="1">
      <c r="C15" s="24"/>
      <c r="D15" s="29" t="s">
        <v>23</v>
      </c>
      <c r="E15" s="30" t="s">
        <v>24</v>
      </c>
      <c r="F15" s="31">
        <v>10</v>
      </c>
      <c r="G15" s="32">
        <f>SUM(H15:K15)</f>
        <v>51637.088999999993</v>
      </c>
      <c r="H15" s="32">
        <f>H16+H17+H20+H23</f>
        <v>14840.258</v>
      </c>
      <c r="I15" s="32">
        <f>I16+I17+I20+I23</f>
        <v>17395.338</v>
      </c>
      <c r="J15" s="32">
        <f>J16+J17+J20+J23</f>
        <v>17488.024000000001</v>
      </c>
      <c r="K15" s="32">
        <f>K16+K17+K20+K23</f>
        <v>1913.4689999999998</v>
      </c>
      <c r="L15" s="28"/>
      <c r="M15" s="33"/>
      <c r="P15" s="34">
        <v>10</v>
      </c>
    </row>
    <row r="16" spans="1:77" s="23" customFormat="1" ht="15" customHeight="1">
      <c r="C16" s="24"/>
      <c r="D16" s="29" t="s">
        <v>25</v>
      </c>
      <c r="E16" s="35" t="s">
        <v>26</v>
      </c>
      <c r="F16" s="31">
        <v>20</v>
      </c>
      <c r="G16" s="32">
        <f t="shared" ref="G16:G139" si="0">SUM(H16:K16)</f>
        <v>0</v>
      </c>
      <c r="H16" s="36"/>
      <c r="I16" s="36"/>
      <c r="J16" s="36"/>
      <c r="K16" s="36"/>
      <c r="L16" s="28"/>
      <c r="M16" s="33"/>
      <c r="P16" s="34">
        <v>20</v>
      </c>
    </row>
    <row r="17" spans="3:16" s="23" customFormat="1" ht="12.75">
      <c r="C17" s="24"/>
      <c r="D17" s="29" t="s">
        <v>27</v>
      </c>
      <c r="E17" s="35" t="s">
        <v>28</v>
      </c>
      <c r="F17" s="31">
        <v>30</v>
      </c>
      <c r="G17" s="32">
        <f t="shared" si="0"/>
        <v>0</v>
      </c>
      <c r="H17" s="32">
        <f>SUM(H18:H19)</f>
        <v>0</v>
      </c>
      <c r="I17" s="32">
        <f>SUM(I18:I19)</f>
        <v>0</v>
      </c>
      <c r="J17" s="32">
        <f>SUM(J18:J19)</f>
        <v>0</v>
      </c>
      <c r="K17" s="32">
        <f>SUM(K18:K19)</f>
        <v>0</v>
      </c>
      <c r="L17" s="28"/>
      <c r="M17" s="33"/>
      <c r="P17" s="34">
        <v>30</v>
      </c>
    </row>
    <row r="18" spans="3:16" s="23" customFormat="1" ht="12.75">
      <c r="C18" s="24"/>
      <c r="D18" s="37" t="s">
        <v>29</v>
      </c>
      <c r="E18" s="38"/>
      <c r="F18" s="39" t="s">
        <v>30</v>
      </c>
      <c r="G18" s="40"/>
      <c r="H18" s="40"/>
      <c r="I18" s="40"/>
      <c r="J18" s="40"/>
      <c r="K18" s="40"/>
      <c r="L18" s="28"/>
      <c r="M18" s="33"/>
      <c r="P18" s="34"/>
    </row>
    <row r="19" spans="3:16" s="23" customFormat="1" ht="12.75">
      <c r="C19" s="24"/>
      <c r="D19" s="41"/>
      <c r="E19" s="42" t="s">
        <v>31</v>
      </c>
      <c r="F19" s="43"/>
      <c r="G19" s="43"/>
      <c r="H19" s="43"/>
      <c r="I19" s="43"/>
      <c r="J19" s="43"/>
      <c r="K19" s="44"/>
      <c r="L19" s="28"/>
      <c r="M19" s="33"/>
      <c r="P19" s="45"/>
    </row>
    <row r="20" spans="3:16" s="23" customFormat="1" ht="12.75">
      <c r="C20" s="24"/>
      <c r="D20" s="29" t="s">
        <v>32</v>
      </c>
      <c r="E20" s="35" t="s">
        <v>33</v>
      </c>
      <c r="F20" s="31" t="s">
        <v>34</v>
      </c>
      <c r="G20" s="32">
        <f t="shared" si="0"/>
        <v>0</v>
      </c>
      <c r="H20" s="32">
        <f>SUM(H21:H22)</f>
        <v>0</v>
      </c>
      <c r="I20" s="32">
        <f>SUM(I21:I22)</f>
        <v>0</v>
      </c>
      <c r="J20" s="32">
        <f>SUM(J21:J22)</f>
        <v>0</v>
      </c>
      <c r="K20" s="32">
        <f>SUM(K21:K22)</f>
        <v>0</v>
      </c>
      <c r="L20" s="28"/>
      <c r="M20" s="33"/>
      <c r="P20" s="45"/>
    </row>
    <row r="21" spans="3:16" s="23" customFormat="1" ht="12.75">
      <c r="C21" s="24"/>
      <c r="D21" s="37" t="s">
        <v>35</v>
      </c>
      <c r="E21" s="38"/>
      <c r="F21" s="39" t="s">
        <v>34</v>
      </c>
      <c r="G21" s="40"/>
      <c r="H21" s="40"/>
      <c r="I21" s="40"/>
      <c r="J21" s="40"/>
      <c r="K21" s="40"/>
      <c r="L21" s="28"/>
      <c r="M21" s="33"/>
      <c r="P21" s="34"/>
    </row>
    <row r="22" spans="3:16" s="23" customFormat="1" ht="12.75">
      <c r="C22" s="24"/>
      <c r="D22" s="41"/>
      <c r="E22" s="42" t="s">
        <v>31</v>
      </c>
      <c r="F22" s="43"/>
      <c r="G22" s="43"/>
      <c r="H22" s="43"/>
      <c r="I22" s="43"/>
      <c r="J22" s="43"/>
      <c r="K22" s="44"/>
      <c r="L22" s="28"/>
      <c r="M22" s="33"/>
      <c r="P22" s="45"/>
    </row>
    <row r="23" spans="3:16" s="23" customFormat="1" ht="12.75">
      <c r="C23" s="24"/>
      <c r="D23" s="29" t="s">
        <v>36</v>
      </c>
      <c r="E23" s="35" t="s">
        <v>37</v>
      </c>
      <c r="F23" s="31" t="s">
        <v>38</v>
      </c>
      <c r="G23" s="32">
        <f t="shared" si="0"/>
        <v>51637.088999999993</v>
      </c>
      <c r="H23" s="32">
        <f>SUM(H24:H30)</f>
        <v>14840.258</v>
      </c>
      <c r="I23" s="32">
        <f>SUM(I24:I30)</f>
        <v>17395.338</v>
      </c>
      <c r="J23" s="32">
        <f>SUM(J24:J30)</f>
        <v>17488.024000000001</v>
      </c>
      <c r="K23" s="32">
        <f>SUM(K24:K30)</f>
        <v>1913.4689999999998</v>
      </c>
      <c r="L23" s="28"/>
      <c r="M23" s="33"/>
      <c r="P23" s="34">
        <v>40</v>
      </c>
    </row>
    <row r="24" spans="3:16" s="23" customFormat="1" ht="12.75">
      <c r="C24" s="24"/>
      <c r="D24" s="37" t="s">
        <v>39</v>
      </c>
      <c r="E24" s="38"/>
      <c r="F24" s="39" t="s">
        <v>38</v>
      </c>
      <c r="G24" s="40"/>
      <c r="H24" s="40"/>
      <c r="I24" s="40"/>
      <c r="J24" s="40"/>
      <c r="K24" s="40"/>
      <c r="L24" s="28"/>
      <c r="M24" s="33"/>
      <c r="P24" s="34"/>
    </row>
    <row r="25" spans="3:16" s="23" customFormat="1" ht="15">
      <c r="C25" s="46" t="s">
        <v>40</v>
      </c>
      <c r="D25" s="47" t="s">
        <v>41</v>
      </c>
      <c r="E25" s="48" t="s">
        <v>42</v>
      </c>
      <c r="F25" s="49">
        <v>431</v>
      </c>
      <c r="G25" s="50">
        <f>SUM(H25:K25)</f>
        <v>49498.397000000004</v>
      </c>
      <c r="H25" s="51">
        <v>14840.258</v>
      </c>
      <c r="I25" s="51">
        <v>17395.338</v>
      </c>
      <c r="J25" s="51">
        <f>14581.82+875.592</f>
        <v>15457.412</v>
      </c>
      <c r="K25" s="52">
        <v>1805.3889999999999</v>
      </c>
      <c r="L25" s="28"/>
      <c r="M25" s="53" t="s">
        <v>43</v>
      </c>
      <c r="N25" s="54" t="s">
        <v>44</v>
      </c>
      <c r="O25" s="54" t="s">
        <v>45</v>
      </c>
    </row>
    <row r="26" spans="3:16" s="23" customFormat="1" ht="15">
      <c r="C26" s="46" t="s">
        <v>40</v>
      </c>
      <c r="D26" s="47" t="s">
        <v>46</v>
      </c>
      <c r="E26" s="48" t="s">
        <v>47</v>
      </c>
      <c r="F26" s="49">
        <v>432</v>
      </c>
      <c r="G26" s="50">
        <f>SUM(H26:K26)</f>
        <v>108.08</v>
      </c>
      <c r="H26" s="51"/>
      <c r="I26" s="51"/>
      <c r="J26" s="51"/>
      <c r="K26" s="52">
        <v>108.08</v>
      </c>
      <c r="L26" s="28"/>
      <c r="M26" s="53" t="s">
        <v>48</v>
      </c>
      <c r="N26" s="54" t="s">
        <v>49</v>
      </c>
      <c r="O26" s="54" t="s">
        <v>50</v>
      </c>
    </row>
    <row r="27" spans="3:16" s="23" customFormat="1" ht="15">
      <c r="C27" s="46" t="s">
        <v>40</v>
      </c>
      <c r="D27" s="47" t="s">
        <v>51</v>
      </c>
      <c r="E27" s="48" t="s">
        <v>52</v>
      </c>
      <c r="F27" s="49">
        <v>433</v>
      </c>
      <c r="G27" s="50">
        <f>SUM(H27:K27)</f>
        <v>399.77199999999999</v>
      </c>
      <c r="H27" s="51"/>
      <c r="I27" s="51"/>
      <c r="J27" s="51">
        <v>399.77199999999999</v>
      </c>
      <c r="K27" s="52"/>
      <c r="L27" s="28"/>
      <c r="M27" s="53" t="s">
        <v>53</v>
      </c>
      <c r="N27" s="54" t="s">
        <v>49</v>
      </c>
      <c r="O27" s="54" t="s">
        <v>54</v>
      </c>
    </row>
    <row r="28" spans="3:16" s="23" customFormat="1" ht="15">
      <c r="C28" s="46" t="s">
        <v>40</v>
      </c>
      <c r="D28" s="47" t="s">
        <v>55</v>
      </c>
      <c r="E28" s="48" t="s">
        <v>56</v>
      </c>
      <c r="F28" s="49">
        <v>434</v>
      </c>
      <c r="G28" s="50">
        <f>SUM(H28:K28)</f>
        <v>765.48599999999999</v>
      </c>
      <c r="H28" s="51"/>
      <c r="I28" s="51"/>
      <c r="J28" s="51">
        <v>765.48599999999999</v>
      </c>
      <c r="K28" s="52"/>
      <c r="L28" s="28"/>
      <c r="M28" s="53" t="s">
        <v>57</v>
      </c>
      <c r="N28" s="54" t="s">
        <v>49</v>
      </c>
      <c r="O28" s="54" t="s">
        <v>58</v>
      </c>
    </row>
    <row r="29" spans="3:16" s="23" customFormat="1" ht="15">
      <c r="C29" s="46" t="s">
        <v>40</v>
      </c>
      <c r="D29" s="47" t="s">
        <v>59</v>
      </c>
      <c r="E29" s="48" t="s">
        <v>60</v>
      </c>
      <c r="F29" s="49">
        <v>435</v>
      </c>
      <c r="G29" s="50">
        <f>SUM(H29:K29)</f>
        <v>865.35400000000004</v>
      </c>
      <c r="H29" s="51"/>
      <c r="I29" s="51"/>
      <c r="J29" s="51">
        <v>865.35400000000004</v>
      </c>
      <c r="K29" s="52"/>
      <c r="L29" s="28"/>
      <c r="M29" s="53" t="s">
        <v>61</v>
      </c>
      <c r="N29" s="54" t="s">
        <v>62</v>
      </c>
      <c r="O29" s="54" t="s">
        <v>63</v>
      </c>
    </row>
    <row r="30" spans="3:16" s="23" customFormat="1" ht="12.75">
      <c r="C30" s="24"/>
      <c r="D30" s="41"/>
      <c r="E30" s="42" t="s">
        <v>31</v>
      </c>
      <c r="F30" s="43"/>
      <c r="G30" s="43"/>
      <c r="H30" s="43"/>
      <c r="I30" s="43"/>
      <c r="J30" s="43"/>
      <c r="K30" s="44"/>
      <c r="L30" s="28"/>
      <c r="M30" s="33"/>
      <c r="P30" s="34"/>
    </row>
    <row r="31" spans="3:16" s="23" customFormat="1" ht="12.75">
      <c r="C31" s="24"/>
      <c r="D31" s="29" t="s">
        <v>64</v>
      </c>
      <c r="E31" s="30" t="s">
        <v>65</v>
      </c>
      <c r="F31" s="31" t="s">
        <v>66</v>
      </c>
      <c r="G31" s="32">
        <f t="shared" si="0"/>
        <v>0</v>
      </c>
      <c r="H31" s="32">
        <f>H33+H34+H35</f>
        <v>0</v>
      </c>
      <c r="I31" s="32">
        <f>I32+I34+I35</f>
        <v>0</v>
      </c>
      <c r="J31" s="32">
        <f>J32+J33+J35</f>
        <v>0</v>
      </c>
      <c r="K31" s="32">
        <f>K32+K33+K34</f>
        <v>0</v>
      </c>
      <c r="L31" s="28"/>
      <c r="M31" s="33"/>
      <c r="P31" s="34">
        <v>50</v>
      </c>
    </row>
    <row r="32" spans="3:16" s="23" customFormat="1" ht="12.75">
      <c r="C32" s="24"/>
      <c r="D32" s="29" t="s">
        <v>67</v>
      </c>
      <c r="E32" s="35" t="s">
        <v>18</v>
      </c>
      <c r="F32" s="31" t="s">
        <v>68</v>
      </c>
      <c r="G32" s="32">
        <f t="shared" si="0"/>
        <v>0</v>
      </c>
      <c r="H32" s="55"/>
      <c r="I32" s="36"/>
      <c r="J32" s="36"/>
      <c r="K32" s="36"/>
      <c r="L32" s="28"/>
      <c r="M32" s="33"/>
      <c r="P32" s="34">
        <v>60</v>
      </c>
    </row>
    <row r="33" spans="3:16" s="23" customFormat="1" ht="12.75">
      <c r="C33" s="24"/>
      <c r="D33" s="29" t="s">
        <v>69</v>
      </c>
      <c r="E33" s="35" t="s">
        <v>19</v>
      </c>
      <c r="F33" s="31" t="s">
        <v>70</v>
      </c>
      <c r="G33" s="32">
        <f t="shared" si="0"/>
        <v>0</v>
      </c>
      <c r="H33" s="36"/>
      <c r="I33" s="55"/>
      <c r="J33" s="36"/>
      <c r="K33" s="36"/>
      <c r="L33" s="28"/>
      <c r="M33" s="33"/>
      <c r="P33" s="34">
        <v>70</v>
      </c>
    </row>
    <row r="34" spans="3:16" s="23" customFormat="1" ht="12.75">
      <c r="C34" s="24"/>
      <c r="D34" s="29" t="s">
        <v>71</v>
      </c>
      <c r="E34" s="35" t="s">
        <v>20</v>
      </c>
      <c r="F34" s="31" t="s">
        <v>72</v>
      </c>
      <c r="G34" s="32">
        <f t="shared" si="0"/>
        <v>0</v>
      </c>
      <c r="H34" s="36"/>
      <c r="I34" s="36"/>
      <c r="J34" s="55"/>
      <c r="K34" s="36"/>
      <c r="L34" s="28"/>
      <c r="M34" s="33"/>
      <c r="P34" s="34">
        <v>80</v>
      </c>
    </row>
    <row r="35" spans="3:16" s="23" customFormat="1" ht="12.75">
      <c r="C35" s="24"/>
      <c r="D35" s="29" t="s">
        <v>73</v>
      </c>
      <c r="E35" s="35" t="s">
        <v>74</v>
      </c>
      <c r="F35" s="31" t="s">
        <v>75</v>
      </c>
      <c r="G35" s="32">
        <f t="shared" si="0"/>
        <v>0</v>
      </c>
      <c r="H35" s="36"/>
      <c r="I35" s="36"/>
      <c r="J35" s="36"/>
      <c r="K35" s="55"/>
      <c r="L35" s="28"/>
      <c r="M35" s="33"/>
      <c r="P35" s="34">
        <v>90</v>
      </c>
    </row>
    <row r="36" spans="3:16" s="23" customFormat="1" ht="12.75">
      <c r="C36" s="24"/>
      <c r="D36" s="29" t="s">
        <v>76</v>
      </c>
      <c r="E36" s="56" t="s">
        <v>77</v>
      </c>
      <c r="F36" s="31" t="s">
        <v>78</v>
      </c>
      <c r="G36" s="32">
        <f t="shared" si="0"/>
        <v>0</v>
      </c>
      <c r="H36" s="36"/>
      <c r="I36" s="36"/>
      <c r="J36" s="36"/>
      <c r="K36" s="36"/>
      <c r="L36" s="28"/>
      <c r="M36" s="33"/>
      <c r="P36" s="34"/>
    </row>
    <row r="37" spans="3:16" s="23" customFormat="1" ht="12.75">
      <c r="C37" s="24"/>
      <c r="D37" s="29" t="s">
        <v>79</v>
      </c>
      <c r="E37" s="30" t="s">
        <v>80</v>
      </c>
      <c r="F37" s="57" t="s">
        <v>81</v>
      </c>
      <c r="G37" s="32">
        <f t="shared" si="0"/>
        <v>48665.61994497</v>
      </c>
      <c r="H37" s="32">
        <f>H38+H40+H43+H49</f>
        <v>0</v>
      </c>
      <c r="I37" s="32">
        <f>I38+I40+I43+I49</f>
        <v>9133.9506799999999</v>
      </c>
      <c r="J37" s="32">
        <f>J38+J40+J43+J49</f>
        <v>30184.263264969999</v>
      </c>
      <c r="K37" s="32">
        <f>K38+K40+K43+K49</f>
        <v>9347.4060000000009</v>
      </c>
      <c r="L37" s="28"/>
      <c r="M37" s="33"/>
      <c r="P37" s="34">
        <v>100</v>
      </c>
    </row>
    <row r="38" spans="3:16" s="23" customFormat="1" ht="22.5">
      <c r="C38" s="24"/>
      <c r="D38" s="29" t="s">
        <v>82</v>
      </c>
      <c r="E38" s="35" t="s">
        <v>83</v>
      </c>
      <c r="F38" s="31" t="s">
        <v>84</v>
      </c>
      <c r="G38" s="32">
        <f t="shared" si="0"/>
        <v>30477.633000000002</v>
      </c>
      <c r="H38" s="36"/>
      <c r="I38" s="36">
        <v>585.06100000000004</v>
      </c>
      <c r="J38" s="36">
        <v>26886.056</v>
      </c>
      <c r="K38" s="36">
        <v>3006.5160000000001</v>
      </c>
      <c r="L38" s="28"/>
      <c r="M38" s="33"/>
      <c r="P38" s="34"/>
    </row>
    <row r="39" spans="3:16" s="23" customFormat="1" ht="12.75">
      <c r="C39" s="24"/>
      <c r="D39" s="29" t="s">
        <v>85</v>
      </c>
      <c r="E39" s="58" t="s">
        <v>86</v>
      </c>
      <c r="F39" s="31" t="s">
        <v>87</v>
      </c>
      <c r="G39" s="32">
        <f t="shared" si="0"/>
        <v>0</v>
      </c>
      <c r="H39" s="36"/>
      <c r="I39" s="36"/>
      <c r="J39" s="36"/>
      <c r="K39" s="36"/>
      <c r="L39" s="28"/>
      <c r="M39" s="33"/>
      <c r="P39" s="34"/>
    </row>
    <row r="40" spans="3:16" s="23" customFormat="1" ht="12.75">
      <c r="C40" s="24"/>
      <c r="D40" s="29" t="s">
        <v>88</v>
      </c>
      <c r="E40" s="35" t="s">
        <v>89</v>
      </c>
      <c r="F40" s="31" t="s">
        <v>90</v>
      </c>
      <c r="G40" s="32">
        <f t="shared" si="0"/>
        <v>8119.9539999999997</v>
      </c>
      <c r="H40" s="36"/>
      <c r="I40" s="36">
        <v>1974.173</v>
      </c>
      <c r="J40" s="36">
        <v>2930.9009999999998</v>
      </c>
      <c r="K40" s="36">
        <f>3209.237+5.643</f>
        <v>3214.88</v>
      </c>
      <c r="L40" s="28"/>
      <c r="M40" s="33"/>
      <c r="P40" s="34"/>
    </row>
    <row r="41" spans="3:16" s="23" customFormat="1" ht="12.75">
      <c r="C41" s="24"/>
      <c r="D41" s="29" t="s">
        <v>91</v>
      </c>
      <c r="E41" s="58" t="s">
        <v>92</v>
      </c>
      <c r="F41" s="31" t="s">
        <v>93</v>
      </c>
      <c r="G41" s="32">
        <f t="shared" si="0"/>
        <v>0</v>
      </c>
      <c r="H41" s="36"/>
      <c r="I41" s="36"/>
      <c r="J41" s="36"/>
      <c r="K41" s="36"/>
      <c r="L41" s="28"/>
      <c r="M41" s="33"/>
      <c r="P41" s="34"/>
    </row>
    <row r="42" spans="3:16" s="23" customFormat="1" ht="12.75">
      <c r="C42" s="24"/>
      <c r="D42" s="29" t="s">
        <v>94</v>
      </c>
      <c r="E42" s="59" t="s">
        <v>86</v>
      </c>
      <c r="F42" s="31" t="s">
        <v>95</v>
      </c>
      <c r="G42" s="32">
        <f t="shared" si="0"/>
        <v>0</v>
      </c>
      <c r="H42" s="36"/>
      <c r="I42" s="36"/>
      <c r="J42" s="36"/>
      <c r="K42" s="36"/>
      <c r="L42" s="28"/>
      <c r="M42" s="33"/>
      <c r="P42" s="34"/>
    </row>
    <row r="43" spans="3:16" s="23" customFormat="1" ht="12.75">
      <c r="C43" s="24"/>
      <c r="D43" s="29" t="s">
        <v>96</v>
      </c>
      <c r="E43" s="35" t="s">
        <v>97</v>
      </c>
      <c r="F43" s="31" t="s">
        <v>98</v>
      </c>
      <c r="G43" s="32">
        <f t="shared" si="0"/>
        <v>6942.0229449699973</v>
      </c>
      <c r="H43" s="32">
        <f>SUM(H44:H48)</f>
        <v>0</v>
      </c>
      <c r="I43" s="32">
        <f>SUM(I44:I48)</f>
        <v>6574.7166799999995</v>
      </c>
      <c r="J43" s="32">
        <f>SUM(J44:J48)</f>
        <v>367.30626496999736</v>
      </c>
      <c r="K43" s="32">
        <f>SUM(K44:K48)</f>
        <v>0</v>
      </c>
      <c r="L43" s="28"/>
      <c r="M43" s="33"/>
      <c r="P43" s="34"/>
    </row>
    <row r="44" spans="3:16" s="23" customFormat="1" ht="12.75">
      <c r="C44" s="24"/>
      <c r="D44" s="37" t="s">
        <v>99</v>
      </c>
      <c r="E44" s="38"/>
      <c r="F44" s="39" t="s">
        <v>98</v>
      </c>
      <c r="G44" s="40"/>
      <c r="H44" s="40"/>
      <c r="I44" s="40"/>
      <c r="J44" s="40"/>
      <c r="K44" s="40"/>
      <c r="L44" s="28"/>
      <c r="M44" s="33"/>
      <c r="P44" s="34"/>
    </row>
    <row r="45" spans="3:16" s="23" customFormat="1" ht="15">
      <c r="C45" s="46" t="s">
        <v>40</v>
      </c>
      <c r="D45" s="47" t="s">
        <v>100</v>
      </c>
      <c r="E45" s="48" t="s">
        <v>42</v>
      </c>
      <c r="F45" s="49">
        <v>751</v>
      </c>
      <c r="G45" s="50">
        <f>SUM(H45:K45)</f>
        <v>2963.20012</v>
      </c>
      <c r="H45" s="51"/>
      <c r="I45" s="51">
        <v>2963.20012</v>
      </c>
      <c r="J45" s="51"/>
      <c r="K45" s="52"/>
      <c r="L45" s="28"/>
      <c r="M45" s="53" t="s">
        <v>43</v>
      </c>
      <c r="N45" s="54" t="s">
        <v>44</v>
      </c>
      <c r="O45" s="54" t="s">
        <v>45</v>
      </c>
    </row>
    <row r="46" spans="3:16" s="23" customFormat="1" ht="15">
      <c r="C46" s="46" t="s">
        <v>40</v>
      </c>
      <c r="D46" s="47" t="s">
        <v>101</v>
      </c>
      <c r="E46" s="48" t="s">
        <v>52</v>
      </c>
      <c r="F46" s="49">
        <v>752</v>
      </c>
      <c r="G46" s="50">
        <f>SUM(H46:K46)</f>
        <v>3929.9004449699992</v>
      </c>
      <c r="H46" s="51"/>
      <c r="I46" s="51">
        <v>3611.51656</v>
      </c>
      <c r="J46" s="51">
        <v>318.38388496999897</v>
      </c>
      <c r="K46" s="52"/>
      <c r="L46" s="28"/>
      <c r="M46" s="53" t="s">
        <v>53</v>
      </c>
      <c r="N46" s="54" t="s">
        <v>49</v>
      </c>
      <c r="O46" s="54" t="s">
        <v>54</v>
      </c>
    </row>
    <row r="47" spans="3:16" s="23" customFormat="1" ht="15">
      <c r="C47" s="46" t="s">
        <v>40</v>
      </c>
      <c r="D47" s="47" t="s">
        <v>102</v>
      </c>
      <c r="E47" s="48" t="s">
        <v>103</v>
      </c>
      <c r="F47" s="49">
        <v>753</v>
      </c>
      <c r="G47" s="50">
        <f>SUM(H47:K47)</f>
        <v>48.922379999998398</v>
      </c>
      <c r="H47" s="51"/>
      <c r="I47" s="51"/>
      <c r="J47" s="51">
        <v>48.922379999998398</v>
      </c>
      <c r="K47" s="52"/>
      <c r="L47" s="28"/>
      <c r="M47" s="53" t="s">
        <v>104</v>
      </c>
      <c r="N47" s="54" t="s">
        <v>49</v>
      </c>
      <c r="O47" s="54" t="s">
        <v>105</v>
      </c>
    </row>
    <row r="48" spans="3:16" s="23" customFormat="1" ht="12.75">
      <c r="C48" s="24"/>
      <c r="D48" s="60"/>
      <c r="E48" s="42" t="s">
        <v>31</v>
      </c>
      <c r="F48" s="43"/>
      <c r="G48" s="43"/>
      <c r="H48" s="43"/>
      <c r="I48" s="43"/>
      <c r="J48" s="43"/>
      <c r="K48" s="44"/>
      <c r="L48" s="28"/>
      <c r="M48" s="33"/>
      <c r="P48" s="34"/>
    </row>
    <row r="49" spans="3:16" s="23" customFormat="1" ht="12.75">
      <c r="C49" s="24"/>
      <c r="D49" s="29" t="s">
        <v>106</v>
      </c>
      <c r="E49" s="61" t="s">
        <v>107</v>
      </c>
      <c r="F49" s="31" t="s">
        <v>108</v>
      </c>
      <c r="G49" s="32">
        <f t="shared" si="0"/>
        <v>3126.0099999999998</v>
      </c>
      <c r="H49" s="36"/>
      <c r="I49" s="36"/>
      <c r="J49" s="36"/>
      <c r="K49" s="36">
        <f>3121.915+4.095</f>
        <v>3126.0099999999998</v>
      </c>
      <c r="L49" s="28"/>
      <c r="M49" s="33"/>
      <c r="P49" s="34">
        <v>120</v>
      </c>
    </row>
    <row r="50" spans="3:16" s="23" customFormat="1" ht="12.75">
      <c r="C50" s="24"/>
      <c r="D50" s="29" t="s">
        <v>109</v>
      </c>
      <c r="E50" s="30" t="s">
        <v>110</v>
      </c>
      <c r="F50" s="31" t="s">
        <v>111</v>
      </c>
      <c r="G50" s="32">
        <f t="shared" si="0"/>
        <v>0</v>
      </c>
      <c r="H50" s="36"/>
      <c r="I50" s="36"/>
      <c r="J50" s="36"/>
      <c r="K50" s="36"/>
      <c r="L50" s="28"/>
      <c r="M50" s="33"/>
      <c r="P50" s="34">
        <v>150</v>
      </c>
    </row>
    <row r="51" spans="3:16" s="23" customFormat="1" ht="12.75">
      <c r="C51" s="24"/>
      <c r="D51" s="29" t="s">
        <v>112</v>
      </c>
      <c r="E51" s="30" t="s">
        <v>113</v>
      </c>
      <c r="F51" s="31" t="s">
        <v>114</v>
      </c>
      <c r="G51" s="32">
        <f t="shared" si="0"/>
        <v>0</v>
      </c>
      <c r="H51" s="36"/>
      <c r="I51" s="36"/>
      <c r="J51" s="36"/>
      <c r="K51" s="36"/>
      <c r="L51" s="28"/>
      <c r="M51" s="33"/>
      <c r="P51" s="34">
        <v>160</v>
      </c>
    </row>
    <row r="52" spans="3:16" s="23" customFormat="1" ht="12.75">
      <c r="C52" s="24"/>
      <c r="D52" s="29" t="s">
        <v>115</v>
      </c>
      <c r="E52" s="30" t="s">
        <v>116</v>
      </c>
      <c r="F52" s="31" t="s">
        <v>117</v>
      </c>
      <c r="G52" s="32">
        <f t="shared" si="0"/>
        <v>0</v>
      </c>
      <c r="H52" s="36"/>
      <c r="I52" s="36"/>
      <c r="J52" s="36"/>
      <c r="K52" s="36"/>
      <c r="L52" s="28"/>
      <c r="M52" s="33"/>
      <c r="P52" s="34">
        <v>180</v>
      </c>
    </row>
    <row r="53" spans="3:16" s="23" customFormat="1" ht="12.75">
      <c r="C53" s="24"/>
      <c r="D53" s="29" t="s">
        <v>118</v>
      </c>
      <c r="E53" s="30" t="s">
        <v>119</v>
      </c>
      <c r="F53" s="31" t="s">
        <v>120</v>
      </c>
      <c r="G53" s="32">
        <f t="shared" si="0"/>
        <v>2971.4690000000001</v>
      </c>
      <c r="H53" s="36">
        <v>318.90499999999997</v>
      </c>
      <c r="I53" s="36">
        <v>1112.5360000000001</v>
      </c>
      <c r="J53" s="36">
        <v>1239.761</v>
      </c>
      <c r="K53" s="36">
        <v>300.267</v>
      </c>
      <c r="L53" s="28"/>
      <c r="M53" s="33"/>
      <c r="P53" s="34">
        <v>190</v>
      </c>
    </row>
    <row r="54" spans="3:16" s="23" customFormat="1" ht="12.75">
      <c r="C54" s="24"/>
      <c r="D54" s="29" t="s">
        <v>121</v>
      </c>
      <c r="E54" s="35" t="s">
        <v>122</v>
      </c>
      <c r="F54" s="31" t="s">
        <v>123</v>
      </c>
      <c r="G54" s="32">
        <f t="shared" si="0"/>
        <v>0</v>
      </c>
      <c r="H54" s="36"/>
      <c r="I54" s="36"/>
      <c r="J54" s="36"/>
      <c r="K54" s="36"/>
      <c r="L54" s="28"/>
      <c r="M54" s="33"/>
      <c r="P54" s="34">
        <v>200</v>
      </c>
    </row>
    <row r="55" spans="3:16" s="23" customFormat="1" ht="12.75">
      <c r="C55" s="24"/>
      <c r="D55" s="29" t="s">
        <v>124</v>
      </c>
      <c r="E55" s="30" t="s">
        <v>125</v>
      </c>
      <c r="F55" s="31" t="s">
        <v>126</v>
      </c>
      <c r="G55" s="32">
        <f t="shared" si="0"/>
        <v>3416.3143014999996</v>
      </c>
      <c r="H55" s="36">
        <f>H15*6.08%</f>
        <v>902.28768639999998</v>
      </c>
      <c r="I55" s="36">
        <f>I15*7.5%</f>
        <v>1304.6503499999999</v>
      </c>
      <c r="J55" s="36">
        <f>J15*6.12%</f>
        <v>1070.2670688000001</v>
      </c>
      <c r="K55" s="36">
        <f>K15*7.27%</f>
        <v>139.10919629999998</v>
      </c>
      <c r="L55" s="28"/>
      <c r="M55" s="33"/>
      <c r="P55" s="45"/>
    </row>
    <row r="56" spans="3:16" s="23" customFormat="1" ht="33.75">
      <c r="C56" s="24"/>
      <c r="D56" s="29" t="s">
        <v>127</v>
      </c>
      <c r="E56" s="56" t="s">
        <v>128</v>
      </c>
      <c r="F56" s="31" t="s">
        <v>129</v>
      </c>
      <c r="G56" s="32">
        <f t="shared" si="0"/>
        <v>-444.84530149999989</v>
      </c>
      <c r="H56" s="32">
        <f>H53-H55</f>
        <v>-583.38268640000001</v>
      </c>
      <c r="I56" s="32">
        <f>I53-I55</f>
        <v>-192.11434999999983</v>
      </c>
      <c r="J56" s="32">
        <f>J53-J55</f>
        <v>169.49393119999991</v>
      </c>
      <c r="K56" s="32">
        <f>K53-K55</f>
        <v>161.15780370000002</v>
      </c>
      <c r="L56" s="28"/>
      <c r="M56" s="33"/>
      <c r="P56" s="45"/>
    </row>
    <row r="57" spans="3:16" s="23" customFormat="1" ht="12.75">
      <c r="C57" s="24"/>
      <c r="D57" s="29" t="s">
        <v>130</v>
      </c>
      <c r="E57" s="30" t="s">
        <v>131</v>
      </c>
      <c r="F57" s="31" t="s">
        <v>132</v>
      </c>
      <c r="G57" s="32">
        <f t="shared" si="0"/>
        <v>5.5030000112310518E-5</v>
      </c>
      <c r="H57" s="32">
        <f>(H15+H31+H36)-(H37+H50+H51+H52+H53)</f>
        <v>14521.352999999999</v>
      </c>
      <c r="I57" s="32">
        <f>(I15+I31+I36)-(I37+I50+I51+I52+I53)</f>
        <v>7148.8513199999998</v>
      </c>
      <c r="J57" s="32">
        <f>(J15+J31+J36)-(J37+J50+J51+J52+J53)</f>
        <v>-13936.000264969996</v>
      </c>
      <c r="K57" s="32">
        <f>(K15+K31+K36)-(K37+K50+K51+K52+K53)</f>
        <v>-7734.2040000000006</v>
      </c>
      <c r="L57" s="28"/>
      <c r="M57" s="33"/>
      <c r="P57" s="34">
        <v>210</v>
      </c>
    </row>
    <row r="58" spans="3:16" s="23" customFormat="1" ht="12.75">
      <c r="C58" s="24"/>
      <c r="D58" s="25" t="s">
        <v>133</v>
      </c>
      <c r="E58" s="26"/>
      <c r="F58" s="26"/>
      <c r="G58" s="26"/>
      <c r="H58" s="26"/>
      <c r="I58" s="26"/>
      <c r="J58" s="26"/>
      <c r="K58" s="27"/>
      <c r="L58" s="28"/>
      <c r="M58" s="33"/>
      <c r="P58" s="45"/>
    </row>
    <row r="59" spans="3:16" s="23" customFormat="1" ht="12.75">
      <c r="C59" s="24"/>
      <c r="D59" s="29" t="s">
        <v>134</v>
      </c>
      <c r="E59" s="30" t="s">
        <v>24</v>
      </c>
      <c r="F59" s="31" t="s">
        <v>135</v>
      </c>
      <c r="G59" s="32">
        <f t="shared" si="0"/>
        <v>89.788124002321879</v>
      </c>
      <c r="H59" s="32">
        <f>H60+H61+H64+H67</f>
        <v>26.919637933536499</v>
      </c>
      <c r="I59" s="32">
        <f>I60+I61+I64+I67</f>
        <v>31.554451458424033</v>
      </c>
      <c r="J59" s="32">
        <f>J60+J61+J64+J67</f>
        <v>28.039130750253957</v>
      </c>
      <c r="K59" s="32">
        <f>K60+K61+K64+K67</f>
        <v>3.2749038601073863</v>
      </c>
      <c r="L59" s="28"/>
      <c r="M59" s="33"/>
      <c r="P59" s="34">
        <v>300</v>
      </c>
    </row>
    <row r="60" spans="3:16" s="23" customFormat="1" ht="12.75">
      <c r="C60" s="24"/>
      <c r="D60" s="29" t="s">
        <v>136</v>
      </c>
      <c r="E60" s="35" t="s">
        <v>26</v>
      </c>
      <c r="F60" s="31" t="s">
        <v>137</v>
      </c>
      <c r="G60" s="32">
        <f t="shared" si="0"/>
        <v>0</v>
      </c>
      <c r="H60" s="36"/>
      <c r="I60" s="36"/>
      <c r="J60" s="36"/>
      <c r="K60" s="36"/>
      <c r="L60" s="28"/>
      <c r="M60" s="33"/>
      <c r="P60" s="34">
        <v>310</v>
      </c>
    </row>
    <row r="61" spans="3:16" s="23" customFormat="1" ht="12.75">
      <c r="C61" s="24"/>
      <c r="D61" s="29" t="s">
        <v>138</v>
      </c>
      <c r="E61" s="35" t="s">
        <v>28</v>
      </c>
      <c r="F61" s="31" t="s">
        <v>139</v>
      </c>
      <c r="G61" s="32">
        <f t="shared" si="0"/>
        <v>0</v>
      </c>
      <c r="H61" s="32">
        <f>SUM(H62:H63)</f>
        <v>0</v>
      </c>
      <c r="I61" s="32">
        <f>SUM(I62:I63)</f>
        <v>0</v>
      </c>
      <c r="J61" s="32">
        <f>SUM(J62:J63)</f>
        <v>0</v>
      </c>
      <c r="K61" s="32">
        <f>SUM(K62:K63)</f>
        <v>0</v>
      </c>
      <c r="L61" s="28"/>
      <c r="M61" s="33"/>
      <c r="P61" s="34">
        <v>320</v>
      </c>
    </row>
    <row r="62" spans="3:16" s="23" customFormat="1" ht="12.75">
      <c r="C62" s="24"/>
      <c r="D62" s="37" t="s">
        <v>140</v>
      </c>
      <c r="E62" s="38"/>
      <c r="F62" s="39" t="s">
        <v>139</v>
      </c>
      <c r="G62" s="40"/>
      <c r="H62" s="40"/>
      <c r="I62" s="40"/>
      <c r="J62" s="40"/>
      <c r="K62" s="40"/>
      <c r="L62" s="28"/>
      <c r="M62" s="33"/>
      <c r="P62" s="34"/>
    </row>
    <row r="63" spans="3:16" s="23" customFormat="1" ht="12.75">
      <c r="C63" s="24"/>
      <c r="D63" s="41"/>
      <c r="E63" s="42" t="s">
        <v>31</v>
      </c>
      <c r="F63" s="43"/>
      <c r="G63" s="43"/>
      <c r="H63" s="43"/>
      <c r="I63" s="43"/>
      <c r="J63" s="43"/>
      <c r="K63" s="44"/>
      <c r="L63" s="28"/>
      <c r="M63" s="33"/>
      <c r="P63" s="34"/>
    </row>
    <row r="64" spans="3:16" s="23" customFormat="1" ht="12.75">
      <c r="C64" s="24"/>
      <c r="D64" s="29" t="s">
        <v>141</v>
      </c>
      <c r="E64" s="35" t="s">
        <v>33</v>
      </c>
      <c r="F64" s="31" t="s">
        <v>142</v>
      </c>
      <c r="G64" s="32">
        <f t="shared" si="0"/>
        <v>0</v>
      </c>
      <c r="H64" s="32">
        <f>SUM(H65:H66)</f>
        <v>0</v>
      </c>
      <c r="I64" s="32">
        <f>SUM(I65:I66)</f>
        <v>0</v>
      </c>
      <c r="J64" s="32">
        <f>SUM(J65:J66)</f>
        <v>0</v>
      </c>
      <c r="K64" s="32">
        <f>SUM(K65:K66)</f>
        <v>0</v>
      </c>
      <c r="L64" s="28"/>
      <c r="M64" s="33"/>
      <c r="P64" s="34"/>
    </row>
    <row r="65" spans="3:16" s="23" customFormat="1" ht="12.75">
      <c r="C65" s="24"/>
      <c r="D65" s="37" t="s">
        <v>143</v>
      </c>
      <c r="E65" s="38"/>
      <c r="F65" s="39" t="s">
        <v>142</v>
      </c>
      <c r="G65" s="40"/>
      <c r="H65" s="40"/>
      <c r="I65" s="40"/>
      <c r="J65" s="40"/>
      <c r="K65" s="40"/>
      <c r="L65" s="28"/>
      <c r="M65" s="33"/>
      <c r="P65" s="34"/>
    </row>
    <row r="66" spans="3:16" s="23" customFormat="1" ht="12.75">
      <c r="C66" s="24"/>
      <c r="D66" s="41"/>
      <c r="E66" s="42" t="s">
        <v>31</v>
      </c>
      <c r="F66" s="43"/>
      <c r="G66" s="43"/>
      <c r="H66" s="43"/>
      <c r="I66" s="43"/>
      <c r="J66" s="43"/>
      <c r="K66" s="44"/>
      <c r="L66" s="28"/>
      <c r="M66" s="33"/>
      <c r="P66" s="34"/>
    </row>
    <row r="67" spans="3:16" s="23" customFormat="1" ht="12.75">
      <c r="C67" s="24"/>
      <c r="D67" s="29" t="s">
        <v>144</v>
      </c>
      <c r="E67" s="35" t="s">
        <v>37</v>
      </c>
      <c r="F67" s="31" t="s">
        <v>145</v>
      </c>
      <c r="G67" s="32">
        <f t="shared" si="0"/>
        <v>89.788124002321879</v>
      </c>
      <c r="H67" s="32">
        <f>SUM(H68:H70)</f>
        <v>26.919637933536499</v>
      </c>
      <c r="I67" s="32">
        <f>SUM(I68:I70)</f>
        <v>31.554451458424033</v>
      </c>
      <c r="J67" s="32">
        <f>SUM(J68:J70)</f>
        <v>28.039130750253957</v>
      </c>
      <c r="K67" s="32">
        <f>SUM(K68:K70)</f>
        <v>3.2749038601073863</v>
      </c>
      <c r="L67" s="28"/>
      <c r="M67" s="33"/>
      <c r="P67" s="34">
        <v>330</v>
      </c>
    </row>
    <row r="68" spans="3:16" s="23" customFormat="1" ht="12.75">
      <c r="C68" s="24"/>
      <c r="D68" s="37" t="s">
        <v>146</v>
      </c>
      <c r="E68" s="38"/>
      <c r="F68" s="39" t="s">
        <v>145</v>
      </c>
      <c r="G68" s="40"/>
      <c r="H68" s="40"/>
      <c r="I68" s="40"/>
      <c r="J68" s="40"/>
      <c r="K68" s="40"/>
      <c r="L68" s="28"/>
      <c r="M68" s="33"/>
      <c r="P68" s="34"/>
    </row>
    <row r="69" spans="3:16" s="23" customFormat="1" ht="15">
      <c r="C69" s="46" t="s">
        <v>40</v>
      </c>
      <c r="D69" s="47" t="s">
        <v>147</v>
      </c>
      <c r="E69" s="48" t="s">
        <v>42</v>
      </c>
      <c r="F69" s="49">
        <v>1461</v>
      </c>
      <c r="G69" s="50">
        <f>SUM(H69:K69)</f>
        <v>89.788124002321879</v>
      </c>
      <c r="H69" s="51">
        <f>H25/551.28</f>
        <v>26.919637933536499</v>
      </c>
      <c r="I69" s="51">
        <f>I25/551.28</f>
        <v>31.554451458424033</v>
      </c>
      <c r="J69" s="51">
        <f>J25/551.28</f>
        <v>28.039130750253957</v>
      </c>
      <c r="K69" s="51">
        <f>K25/551.28</f>
        <v>3.2749038601073863</v>
      </c>
      <c r="L69" s="28"/>
      <c r="M69" s="53" t="s">
        <v>43</v>
      </c>
      <c r="N69" s="54" t="s">
        <v>44</v>
      </c>
      <c r="O69" s="54" t="s">
        <v>45</v>
      </c>
    </row>
    <row r="70" spans="3:16" s="23" customFormat="1" ht="12.75">
      <c r="C70" s="24"/>
      <c r="D70" s="41"/>
      <c r="E70" s="42" t="s">
        <v>31</v>
      </c>
      <c r="F70" s="43"/>
      <c r="G70" s="43"/>
      <c r="H70" s="43"/>
      <c r="I70" s="43"/>
      <c r="J70" s="43"/>
      <c r="K70" s="44"/>
      <c r="L70" s="28"/>
      <c r="M70" s="33"/>
      <c r="P70" s="34"/>
    </row>
    <row r="71" spans="3:16" s="23" customFormat="1" ht="12.75">
      <c r="C71" s="24"/>
      <c r="D71" s="29" t="s">
        <v>148</v>
      </c>
      <c r="E71" s="30" t="s">
        <v>65</v>
      </c>
      <c r="F71" s="31" t="s">
        <v>149</v>
      </c>
      <c r="G71" s="32">
        <f t="shared" si="0"/>
        <v>0</v>
      </c>
      <c r="H71" s="32">
        <f>H73+H74+H75</f>
        <v>0</v>
      </c>
      <c r="I71" s="32">
        <f>I72+I74+I75</f>
        <v>0</v>
      </c>
      <c r="J71" s="32">
        <f>J72+J73+J75</f>
        <v>0</v>
      </c>
      <c r="K71" s="32">
        <f>K72+K73+K74</f>
        <v>0</v>
      </c>
      <c r="L71" s="28"/>
      <c r="M71" s="33"/>
      <c r="P71" s="34">
        <v>340</v>
      </c>
    </row>
    <row r="72" spans="3:16" s="23" customFormat="1" ht="12.75">
      <c r="C72" s="24"/>
      <c r="D72" s="29" t="s">
        <v>150</v>
      </c>
      <c r="E72" s="35" t="s">
        <v>18</v>
      </c>
      <c r="F72" s="31" t="s">
        <v>151</v>
      </c>
      <c r="G72" s="32">
        <f t="shared" si="0"/>
        <v>0</v>
      </c>
      <c r="H72" s="55"/>
      <c r="I72" s="36"/>
      <c r="J72" s="36"/>
      <c r="K72" s="36"/>
      <c r="L72" s="28"/>
      <c r="M72" s="33"/>
      <c r="P72" s="34">
        <v>350</v>
      </c>
    </row>
    <row r="73" spans="3:16" s="23" customFormat="1" ht="12.75">
      <c r="C73" s="24"/>
      <c r="D73" s="29" t="s">
        <v>152</v>
      </c>
      <c r="E73" s="35" t="s">
        <v>19</v>
      </c>
      <c r="F73" s="31" t="s">
        <v>153</v>
      </c>
      <c r="G73" s="32">
        <f t="shared" si="0"/>
        <v>0</v>
      </c>
      <c r="H73" s="36"/>
      <c r="I73" s="62"/>
      <c r="J73" s="36"/>
      <c r="K73" s="36"/>
      <c r="L73" s="28"/>
      <c r="M73" s="33"/>
      <c r="P73" s="34">
        <v>360</v>
      </c>
    </row>
    <row r="74" spans="3:16" s="23" customFormat="1" ht="12.75">
      <c r="C74" s="24"/>
      <c r="D74" s="29" t="s">
        <v>154</v>
      </c>
      <c r="E74" s="35" t="s">
        <v>20</v>
      </c>
      <c r="F74" s="31" t="s">
        <v>155</v>
      </c>
      <c r="G74" s="32">
        <f t="shared" si="0"/>
        <v>0</v>
      </c>
      <c r="H74" s="36"/>
      <c r="I74" s="36"/>
      <c r="J74" s="55"/>
      <c r="K74" s="36"/>
      <c r="L74" s="28"/>
      <c r="M74" s="33"/>
      <c r="P74" s="34">
        <v>370</v>
      </c>
    </row>
    <row r="75" spans="3:16" s="23" customFormat="1" ht="12.75">
      <c r="C75" s="24"/>
      <c r="D75" s="29" t="s">
        <v>156</v>
      </c>
      <c r="E75" s="35" t="s">
        <v>74</v>
      </c>
      <c r="F75" s="31" t="s">
        <v>157</v>
      </c>
      <c r="G75" s="32">
        <f t="shared" si="0"/>
        <v>0</v>
      </c>
      <c r="H75" s="36"/>
      <c r="I75" s="36"/>
      <c r="J75" s="36"/>
      <c r="K75" s="55"/>
      <c r="L75" s="28"/>
      <c r="M75" s="33"/>
      <c r="P75" s="34">
        <v>380</v>
      </c>
    </row>
    <row r="76" spans="3:16" s="23" customFormat="1" ht="12.75">
      <c r="C76" s="24"/>
      <c r="D76" s="29" t="s">
        <v>158</v>
      </c>
      <c r="E76" s="56" t="s">
        <v>77</v>
      </c>
      <c r="F76" s="31" t="s">
        <v>159</v>
      </c>
      <c r="G76" s="32">
        <f t="shared" si="0"/>
        <v>0</v>
      </c>
      <c r="H76" s="36"/>
      <c r="I76" s="36"/>
      <c r="J76" s="36"/>
      <c r="K76" s="36"/>
      <c r="L76" s="28"/>
      <c r="M76" s="33"/>
      <c r="P76" s="34"/>
    </row>
    <row r="77" spans="3:16" s="23" customFormat="1" ht="12.75">
      <c r="C77" s="24"/>
      <c r="D77" s="29" t="s">
        <v>160</v>
      </c>
      <c r="E77" s="30" t="s">
        <v>80</v>
      </c>
      <c r="F77" s="57" t="s">
        <v>161</v>
      </c>
      <c r="G77" s="32">
        <f t="shared" si="0"/>
        <v>36.207000000000001</v>
      </c>
      <c r="H77" s="32">
        <f>H78+H80+H83+H86</f>
        <v>0</v>
      </c>
      <c r="I77" s="32">
        <f>I78+I80+I83+I86</f>
        <v>5.1280000000000001</v>
      </c>
      <c r="J77" s="32">
        <f>J78+J80+J83+J86</f>
        <v>25.395</v>
      </c>
      <c r="K77" s="32">
        <f>K78+K80+K83+K86</f>
        <v>5.6840000000000002</v>
      </c>
      <c r="L77" s="28"/>
      <c r="M77" s="33"/>
      <c r="P77" s="34">
        <v>390</v>
      </c>
    </row>
    <row r="78" spans="3:16" s="23" customFormat="1" ht="22.5">
      <c r="C78" s="24"/>
      <c r="D78" s="29" t="s">
        <v>162</v>
      </c>
      <c r="E78" s="35" t="s">
        <v>83</v>
      </c>
      <c r="F78" s="31" t="s">
        <v>163</v>
      </c>
      <c r="G78" s="32">
        <f t="shared" si="0"/>
        <v>29.646000000000004</v>
      </c>
      <c r="H78" s="36"/>
      <c r="I78" s="36">
        <f>I103</f>
        <v>2.766</v>
      </c>
      <c r="J78" s="36">
        <f>J103</f>
        <v>24.559000000000001</v>
      </c>
      <c r="K78" s="36">
        <f>K103</f>
        <v>2.3210000000000002</v>
      </c>
      <c r="L78" s="28"/>
      <c r="M78" s="33"/>
      <c r="P78" s="34"/>
    </row>
    <row r="79" spans="3:16" s="23" customFormat="1" ht="12.75">
      <c r="C79" s="24"/>
      <c r="D79" s="29" t="s">
        <v>164</v>
      </c>
      <c r="E79" s="58" t="s">
        <v>86</v>
      </c>
      <c r="F79" s="31" t="s">
        <v>165</v>
      </c>
      <c r="G79" s="32">
        <f t="shared" si="0"/>
        <v>0</v>
      </c>
      <c r="H79" s="36"/>
      <c r="I79" s="36"/>
      <c r="J79" s="36"/>
      <c r="K79" s="36"/>
      <c r="L79" s="28"/>
      <c r="M79" s="33"/>
      <c r="P79" s="34"/>
    </row>
    <row r="80" spans="3:16" s="23" customFormat="1" ht="12.75">
      <c r="C80" s="24"/>
      <c r="D80" s="29" t="s">
        <v>166</v>
      </c>
      <c r="E80" s="35" t="s">
        <v>89</v>
      </c>
      <c r="F80" s="31" t="s">
        <v>167</v>
      </c>
      <c r="G80" s="32">
        <f t="shared" si="0"/>
        <v>6.5609999999999999</v>
      </c>
      <c r="H80" s="36"/>
      <c r="I80" s="36">
        <f>I124</f>
        <v>2.3620000000000001</v>
      </c>
      <c r="J80" s="36">
        <f>J124</f>
        <v>0.83599999999999997</v>
      </c>
      <c r="K80" s="36">
        <f>K124</f>
        <v>3.363</v>
      </c>
      <c r="L80" s="28"/>
      <c r="M80" s="33"/>
      <c r="P80" s="34"/>
    </row>
    <row r="81" spans="3:16" s="23" customFormat="1" ht="12.75">
      <c r="C81" s="24"/>
      <c r="D81" s="29" t="s">
        <v>168</v>
      </c>
      <c r="E81" s="58" t="s">
        <v>92</v>
      </c>
      <c r="F81" s="31" t="s">
        <v>169</v>
      </c>
      <c r="G81" s="32">
        <f t="shared" si="0"/>
        <v>0</v>
      </c>
      <c r="H81" s="36"/>
      <c r="I81" s="36"/>
      <c r="J81" s="36"/>
      <c r="K81" s="36"/>
      <c r="L81" s="28"/>
      <c r="M81" s="33"/>
      <c r="P81" s="34"/>
    </row>
    <row r="82" spans="3:16" s="23" customFormat="1" ht="12.75">
      <c r="C82" s="24"/>
      <c r="D82" s="29" t="s">
        <v>170</v>
      </c>
      <c r="E82" s="59" t="s">
        <v>86</v>
      </c>
      <c r="F82" s="31" t="s">
        <v>171</v>
      </c>
      <c r="G82" s="32">
        <f t="shared" si="0"/>
        <v>0</v>
      </c>
      <c r="H82" s="36"/>
      <c r="I82" s="36"/>
      <c r="J82" s="36"/>
      <c r="K82" s="36"/>
      <c r="L82" s="28"/>
      <c r="M82" s="33"/>
      <c r="P82" s="34"/>
    </row>
    <row r="83" spans="3:16" s="23" customFormat="1" ht="12.75">
      <c r="C83" s="24"/>
      <c r="D83" s="29" t="s">
        <v>172</v>
      </c>
      <c r="E83" s="35" t="s">
        <v>97</v>
      </c>
      <c r="F83" s="31" t="s">
        <v>173</v>
      </c>
      <c r="G83" s="32">
        <f t="shared" si="0"/>
        <v>0</v>
      </c>
      <c r="H83" s="32">
        <f>SUM(H84:H85)</f>
        <v>0</v>
      </c>
      <c r="I83" s="32">
        <f>SUM(I84:I85)</f>
        <v>0</v>
      </c>
      <c r="J83" s="32">
        <f>SUM(J84:J85)</f>
        <v>0</v>
      </c>
      <c r="K83" s="32">
        <f>SUM(K84:K85)</f>
        <v>0</v>
      </c>
      <c r="L83" s="28"/>
      <c r="M83" s="33"/>
      <c r="P83" s="34"/>
    </row>
    <row r="84" spans="3:16" s="23" customFormat="1" ht="12.75">
      <c r="C84" s="24"/>
      <c r="D84" s="37" t="s">
        <v>174</v>
      </c>
      <c r="E84" s="38"/>
      <c r="F84" s="39" t="s">
        <v>173</v>
      </c>
      <c r="G84" s="40"/>
      <c r="H84" s="40"/>
      <c r="I84" s="40"/>
      <c r="J84" s="40"/>
      <c r="K84" s="40"/>
      <c r="L84" s="28"/>
      <c r="M84" s="33"/>
      <c r="P84" s="34"/>
    </row>
    <row r="85" spans="3:16" s="23" customFormat="1" ht="12.75">
      <c r="C85" s="24"/>
      <c r="D85" s="41"/>
      <c r="E85" s="42" t="s">
        <v>31</v>
      </c>
      <c r="F85" s="43"/>
      <c r="G85" s="43"/>
      <c r="H85" s="43"/>
      <c r="I85" s="43"/>
      <c r="J85" s="43"/>
      <c r="K85" s="44"/>
      <c r="L85" s="28"/>
      <c r="M85" s="33"/>
      <c r="P85" s="34"/>
    </row>
    <row r="86" spans="3:16" s="23" customFormat="1" ht="12.75">
      <c r="C86" s="24"/>
      <c r="D86" s="29" t="s">
        <v>175</v>
      </c>
      <c r="E86" s="61" t="s">
        <v>107</v>
      </c>
      <c r="F86" s="31" t="s">
        <v>176</v>
      </c>
      <c r="G86" s="32">
        <f t="shared" si="0"/>
        <v>0</v>
      </c>
      <c r="H86" s="36"/>
      <c r="I86" s="36"/>
      <c r="J86" s="36"/>
      <c r="K86" s="36"/>
      <c r="L86" s="28"/>
      <c r="M86" s="33"/>
      <c r="P86" s="34">
        <v>410</v>
      </c>
    </row>
    <row r="87" spans="3:16" s="23" customFormat="1" ht="12.75">
      <c r="C87" s="24"/>
      <c r="D87" s="29" t="s">
        <v>177</v>
      </c>
      <c r="E87" s="30" t="s">
        <v>110</v>
      </c>
      <c r="F87" s="31" t="s">
        <v>178</v>
      </c>
      <c r="G87" s="32">
        <f t="shared" si="0"/>
        <v>0</v>
      </c>
      <c r="H87" s="36"/>
      <c r="I87" s="36"/>
      <c r="J87" s="36"/>
      <c r="K87" s="36"/>
      <c r="L87" s="28"/>
      <c r="M87" s="33"/>
      <c r="P87" s="34">
        <v>440</v>
      </c>
    </row>
    <row r="88" spans="3:16" s="23" customFormat="1" ht="12.75">
      <c r="C88" s="24"/>
      <c r="D88" s="29" t="s">
        <v>179</v>
      </c>
      <c r="E88" s="30" t="s">
        <v>113</v>
      </c>
      <c r="F88" s="31" t="s">
        <v>180</v>
      </c>
      <c r="G88" s="32">
        <f t="shared" si="0"/>
        <v>0</v>
      </c>
      <c r="H88" s="36"/>
      <c r="I88" s="36"/>
      <c r="J88" s="36"/>
      <c r="K88" s="36"/>
      <c r="L88" s="28"/>
      <c r="M88" s="33"/>
      <c r="P88" s="34">
        <v>450</v>
      </c>
    </row>
    <row r="89" spans="3:16" s="23" customFormat="1" ht="12.75">
      <c r="C89" s="24"/>
      <c r="D89" s="29" t="s">
        <v>181</v>
      </c>
      <c r="E89" s="30" t="s">
        <v>116</v>
      </c>
      <c r="F89" s="31" t="s">
        <v>182</v>
      </c>
      <c r="G89" s="32">
        <f t="shared" si="0"/>
        <v>0</v>
      </c>
      <c r="H89" s="36"/>
      <c r="I89" s="36"/>
      <c r="J89" s="36"/>
      <c r="K89" s="36"/>
      <c r="L89" s="28"/>
      <c r="M89" s="33"/>
      <c r="P89" s="34">
        <v>470</v>
      </c>
    </row>
    <row r="90" spans="3:16" s="23" customFormat="1" ht="12.75">
      <c r="C90" s="24"/>
      <c r="D90" s="29" t="s">
        <v>183</v>
      </c>
      <c r="E90" s="30" t="s">
        <v>119</v>
      </c>
      <c r="F90" s="31" t="s">
        <v>184</v>
      </c>
      <c r="G90" s="32">
        <f t="shared" si="0"/>
        <v>0</v>
      </c>
      <c r="H90" s="36"/>
      <c r="I90" s="36"/>
      <c r="J90" s="36"/>
      <c r="K90" s="36"/>
      <c r="L90" s="28"/>
      <c r="M90" s="33"/>
      <c r="P90" s="34">
        <v>480</v>
      </c>
    </row>
    <row r="91" spans="3:16" s="23" customFormat="1" ht="12.75">
      <c r="C91" s="24"/>
      <c r="D91" s="29" t="s">
        <v>185</v>
      </c>
      <c r="E91" s="35" t="s">
        <v>186</v>
      </c>
      <c r="F91" s="31" t="s">
        <v>187</v>
      </c>
      <c r="G91" s="32">
        <f t="shared" si="0"/>
        <v>0</v>
      </c>
      <c r="H91" s="36"/>
      <c r="I91" s="36"/>
      <c r="J91" s="36"/>
      <c r="K91" s="36"/>
      <c r="L91" s="28"/>
      <c r="M91" s="33"/>
      <c r="P91" s="34">
        <v>490</v>
      </c>
    </row>
    <row r="92" spans="3:16" s="23" customFormat="1" ht="12.75">
      <c r="C92" s="24"/>
      <c r="D92" s="29" t="s">
        <v>188</v>
      </c>
      <c r="E92" s="30" t="s">
        <v>125</v>
      </c>
      <c r="F92" s="31" t="s">
        <v>189</v>
      </c>
      <c r="G92" s="32">
        <f t="shared" si="0"/>
        <v>0</v>
      </c>
      <c r="H92" s="36"/>
      <c r="I92" s="36"/>
      <c r="J92" s="36"/>
      <c r="K92" s="36"/>
      <c r="L92" s="28"/>
      <c r="M92" s="33"/>
      <c r="P92" s="34"/>
    </row>
    <row r="93" spans="3:16" s="23" customFormat="1" ht="33.75">
      <c r="C93" s="24"/>
      <c r="D93" s="29" t="s">
        <v>190</v>
      </c>
      <c r="E93" s="56" t="s">
        <v>128</v>
      </c>
      <c r="F93" s="31" t="s">
        <v>191</v>
      </c>
      <c r="G93" s="32">
        <f t="shared" si="0"/>
        <v>0</v>
      </c>
      <c r="H93" s="32">
        <f>H90-H92</f>
        <v>0</v>
      </c>
      <c r="I93" s="32">
        <f>I90-I92</f>
        <v>0</v>
      </c>
      <c r="J93" s="32">
        <f>J90-J92</f>
        <v>0</v>
      </c>
      <c r="K93" s="32">
        <f>K90-K92</f>
        <v>0</v>
      </c>
      <c r="L93" s="28"/>
      <c r="M93" s="33"/>
      <c r="P93" s="34"/>
    </row>
    <row r="94" spans="3:16" s="23" customFormat="1" ht="12.75">
      <c r="C94" s="24"/>
      <c r="D94" s="29" t="s">
        <v>192</v>
      </c>
      <c r="E94" s="30" t="s">
        <v>131</v>
      </c>
      <c r="F94" s="31" t="s">
        <v>193</v>
      </c>
      <c r="G94" s="32">
        <f t="shared" si="0"/>
        <v>53.581124002321879</v>
      </c>
      <c r="H94" s="32">
        <f>(H59+H71+H76)-(H77+H87+H88+H89+H90)</f>
        <v>26.919637933536499</v>
      </c>
      <c r="I94" s="32">
        <f>(I59+I71+I76)-(I77+I87+I88+I89+I90)</f>
        <v>26.426451458424033</v>
      </c>
      <c r="J94" s="32">
        <f>(J59+J71+J76)-(J77+J87+J88+J89+J90)</f>
        <v>2.6441307502539573</v>
      </c>
      <c r="K94" s="32">
        <f>(K59+K71+K76)-(K77+K87+K88+K89+K90)</f>
        <v>-2.4090961398926138</v>
      </c>
      <c r="L94" s="28"/>
      <c r="M94" s="33"/>
      <c r="P94" s="34">
        <v>500</v>
      </c>
    </row>
    <row r="95" spans="3:16" s="23" customFormat="1" ht="12.75">
      <c r="C95" s="24"/>
      <c r="D95" s="25" t="s">
        <v>194</v>
      </c>
      <c r="E95" s="26"/>
      <c r="F95" s="26"/>
      <c r="G95" s="26"/>
      <c r="H95" s="26"/>
      <c r="I95" s="26"/>
      <c r="J95" s="26"/>
      <c r="K95" s="27"/>
      <c r="L95" s="28"/>
      <c r="M95" s="33"/>
      <c r="P95" s="45"/>
    </row>
    <row r="96" spans="3:16" s="23" customFormat="1" ht="12.75">
      <c r="C96" s="24"/>
      <c r="D96" s="29" t="s">
        <v>195</v>
      </c>
      <c r="E96" s="30" t="s">
        <v>196</v>
      </c>
      <c r="F96" s="31" t="s">
        <v>197</v>
      </c>
      <c r="G96" s="32">
        <f t="shared" si="0"/>
        <v>13.64</v>
      </c>
      <c r="H96" s="36"/>
      <c r="I96" s="36">
        <v>0.56000000000000005</v>
      </c>
      <c r="J96" s="36">
        <v>10.113</v>
      </c>
      <c r="K96" s="36">
        <v>2.9670000000000001</v>
      </c>
      <c r="L96" s="28"/>
      <c r="M96" s="33"/>
      <c r="P96" s="34">
        <v>600</v>
      </c>
    </row>
    <row r="97" spans="3:16" s="23" customFormat="1" ht="12.75">
      <c r="C97" s="24"/>
      <c r="D97" s="29" t="s">
        <v>198</v>
      </c>
      <c r="E97" s="30" t="s">
        <v>199</v>
      </c>
      <c r="F97" s="31" t="s">
        <v>200</v>
      </c>
      <c r="G97" s="32">
        <f t="shared" si="0"/>
        <v>45.908999999999999</v>
      </c>
      <c r="H97" s="36"/>
      <c r="I97" s="36">
        <v>7.3879999999999999</v>
      </c>
      <c r="J97" s="36">
        <v>35.951999999999998</v>
      </c>
      <c r="K97" s="36">
        <v>2.569</v>
      </c>
      <c r="L97" s="28"/>
      <c r="M97" s="33"/>
      <c r="P97" s="34">
        <v>610</v>
      </c>
    </row>
    <row r="98" spans="3:16" s="23" customFormat="1" ht="12.75">
      <c r="C98" s="24"/>
      <c r="D98" s="29" t="s">
        <v>201</v>
      </c>
      <c r="E98" s="30" t="s">
        <v>202</v>
      </c>
      <c r="F98" s="31" t="s">
        <v>203</v>
      </c>
      <c r="G98" s="32">
        <f t="shared" si="0"/>
        <v>0</v>
      </c>
      <c r="H98" s="36"/>
      <c r="I98" s="36"/>
      <c r="J98" s="36"/>
      <c r="K98" s="36"/>
      <c r="L98" s="28"/>
      <c r="M98" s="33"/>
      <c r="P98" s="34">
        <v>620</v>
      </c>
    </row>
    <row r="99" spans="3:16" s="23" customFormat="1" ht="12.75">
      <c r="C99" s="24"/>
      <c r="D99" s="25" t="s">
        <v>204</v>
      </c>
      <c r="E99" s="26"/>
      <c r="F99" s="26"/>
      <c r="G99" s="26"/>
      <c r="H99" s="26"/>
      <c r="I99" s="26"/>
      <c r="J99" s="26"/>
      <c r="K99" s="27"/>
      <c r="L99" s="28"/>
      <c r="M99" s="33"/>
      <c r="P99" s="45"/>
    </row>
    <row r="100" spans="3:16" s="23" customFormat="1" ht="12.75">
      <c r="C100" s="24"/>
      <c r="D100" s="29" t="s">
        <v>205</v>
      </c>
      <c r="E100" s="30" t="s">
        <v>206</v>
      </c>
      <c r="F100" s="31" t="s">
        <v>207</v>
      </c>
      <c r="G100" s="32">
        <f t="shared" si="0"/>
        <v>30477.633000000002</v>
      </c>
      <c r="H100" s="32">
        <f>SUM(H101:H102)</f>
        <v>0</v>
      </c>
      <c r="I100" s="32">
        <f>SUM(I101:I102)</f>
        <v>585.06100000000004</v>
      </c>
      <c r="J100" s="32">
        <f>SUM(J101:J102)</f>
        <v>26886.056</v>
      </c>
      <c r="K100" s="32">
        <f>SUM(K101:K102)</f>
        <v>3006.5160000000001</v>
      </c>
      <c r="L100" s="28"/>
      <c r="M100" s="33"/>
      <c r="P100" s="34">
        <v>700</v>
      </c>
    </row>
    <row r="101" spans="3:16" ht="12.75">
      <c r="C101" s="6"/>
      <c r="D101" s="63" t="s">
        <v>208</v>
      </c>
      <c r="E101" s="35" t="s">
        <v>209</v>
      </c>
      <c r="F101" s="31" t="s">
        <v>210</v>
      </c>
      <c r="G101" s="32">
        <f t="shared" si="0"/>
        <v>13144.959000000001</v>
      </c>
      <c r="H101" s="64"/>
      <c r="I101" s="64"/>
      <c r="J101" s="64">
        <f>J38-J105</f>
        <v>11233.562</v>
      </c>
      <c r="K101" s="64">
        <f>K38-K105</f>
        <v>1911.3970000000002</v>
      </c>
      <c r="L101" s="17"/>
      <c r="M101" s="33"/>
      <c r="P101" s="34">
        <v>710</v>
      </c>
    </row>
    <row r="102" spans="3:16" ht="12.75">
      <c r="C102" s="6"/>
      <c r="D102" s="63" t="s">
        <v>211</v>
      </c>
      <c r="E102" s="35" t="s">
        <v>212</v>
      </c>
      <c r="F102" s="31" t="s">
        <v>213</v>
      </c>
      <c r="G102" s="32">
        <f t="shared" si="0"/>
        <v>17332.673999999999</v>
      </c>
      <c r="H102" s="65">
        <f>H105</f>
        <v>0</v>
      </c>
      <c r="I102" s="65">
        <f>I105</f>
        <v>585.06100000000004</v>
      </c>
      <c r="J102" s="65">
        <f>J105</f>
        <v>15652.494000000001</v>
      </c>
      <c r="K102" s="65">
        <f>K105</f>
        <v>1095.1189999999999</v>
      </c>
      <c r="L102" s="17"/>
      <c r="M102" s="33"/>
      <c r="P102" s="34">
        <v>720</v>
      </c>
    </row>
    <row r="103" spans="3:16" ht="12.75">
      <c r="C103" s="6"/>
      <c r="D103" s="63" t="s">
        <v>214</v>
      </c>
      <c r="E103" s="58" t="s">
        <v>215</v>
      </c>
      <c r="F103" s="31" t="s">
        <v>216</v>
      </c>
      <c r="G103" s="32">
        <f t="shared" si="0"/>
        <v>29.646000000000004</v>
      </c>
      <c r="H103" s="64"/>
      <c r="I103" s="64">
        <v>2.766</v>
      </c>
      <c r="J103" s="64">
        <v>24.559000000000001</v>
      </c>
      <c r="K103" s="64">
        <v>2.3210000000000002</v>
      </c>
      <c r="L103" s="17"/>
      <c r="M103" s="33"/>
      <c r="P103" s="34">
        <v>730</v>
      </c>
    </row>
    <row r="104" spans="3:16" ht="12.75">
      <c r="C104" s="6"/>
      <c r="D104" s="63" t="s">
        <v>217</v>
      </c>
      <c r="E104" s="59" t="s">
        <v>218</v>
      </c>
      <c r="F104" s="31" t="s">
        <v>219</v>
      </c>
      <c r="G104" s="32">
        <f t="shared" si="0"/>
        <v>0</v>
      </c>
      <c r="H104" s="64"/>
      <c r="I104" s="64"/>
      <c r="J104" s="64"/>
      <c r="K104" s="64"/>
      <c r="L104" s="17"/>
      <c r="M104" s="33"/>
      <c r="P104" s="34"/>
    </row>
    <row r="105" spans="3:16" ht="12.75">
      <c r="C105" s="6"/>
      <c r="D105" s="63" t="s">
        <v>220</v>
      </c>
      <c r="E105" s="58" t="s">
        <v>221</v>
      </c>
      <c r="F105" s="31" t="s">
        <v>222</v>
      </c>
      <c r="G105" s="32">
        <f t="shared" si="0"/>
        <v>17332.673999999999</v>
      </c>
      <c r="H105" s="64"/>
      <c r="I105" s="64">
        <v>585.06100000000004</v>
      </c>
      <c r="J105" s="64">
        <f>15112.295+540.199</f>
        <v>15652.494000000001</v>
      </c>
      <c r="K105" s="64">
        <v>1095.1189999999999</v>
      </c>
      <c r="L105" s="17"/>
      <c r="M105" s="33"/>
      <c r="P105" s="34">
        <v>740</v>
      </c>
    </row>
    <row r="106" spans="3:16" ht="12.75">
      <c r="C106" s="6"/>
      <c r="D106" s="63" t="s">
        <v>223</v>
      </c>
      <c r="E106" s="30" t="s">
        <v>224</v>
      </c>
      <c r="F106" s="31" t="s">
        <v>225</v>
      </c>
      <c r="G106" s="32">
        <f t="shared" si="0"/>
        <v>11241.86943776</v>
      </c>
      <c r="H106" s="65">
        <f>H107+H123</f>
        <v>0</v>
      </c>
      <c r="I106" s="65">
        <f>I107+I123</f>
        <v>1974.173</v>
      </c>
      <c r="J106" s="65">
        <f>J107+J123</f>
        <v>2930.9009999999998</v>
      </c>
      <c r="K106" s="65">
        <f>K107+K123</f>
        <v>6336.7954377599999</v>
      </c>
      <c r="L106" s="17"/>
      <c r="M106" s="33"/>
      <c r="P106" s="34">
        <v>750</v>
      </c>
    </row>
    <row r="107" spans="3:16" ht="12.75">
      <c r="C107" s="6"/>
      <c r="D107" s="63" t="s">
        <v>226</v>
      </c>
      <c r="E107" s="35" t="s">
        <v>227</v>
      </c>
      <c r="F107" s="31" t="s">
        <v>228</v>
      </c>
      <c r="G107" s="32">
        <f t="shared" si="0"/>
        <v>6756.8154377600003</v>
      </c>
      <c r="H107" s="65">
        <f>H108+H109</f>
        <v>0</v>
      </c>
      <c r="I107" s="65">
        <f>I108+I109</f>
        <v>333.21199999999999</v>
      </c>
      <c r="J107" s="65">
        <f>J108+J109</f>
        <v>2447.241</v>
      </c>
      <c r="K107" s="65">
        <f>K108+K109</f>
        <v>3976.3624377600004</v>
      </c>
      <c r="L107" s="17"/>
      <c r="M107" s="33"/>
      <c r="P107" s="34">
        <v>760</v>
      </c>
    </row>
    <row r="108" spans="3:16" ht="12.75">
      <c r="C108" s="6"/>
      <c r="D108" s="63" t="s">
        <v>229</v>
      </c>
      <c r="E108" s="58" t="s">
        <v>230</v>
      </c>
      <c r="F108" s="31" t="s">
        <v>231</v>
      </c>
      <c r="G108" s="32">
        <f t="shared" si="0"/>
        <v>3634.9</v>
      </c>
      <c r="H108" s="64"/>
      <c r="I108" s="64">
        <f>I40-I126</f>
        <v>333.21199999999999</v>
      </c>
      <c r="J108" s="64">
        <f>J40-J126</f>
        <v>2447.241</v>
      </c>
      <c r="K108" s="64">
        <f>K40-K126</f>
        <v>854.44700000000012</v>
      </c>
      <c r="L108" s="17"/>
      <c r="M108" s="33"/>
      <c r="P108" s="34"/>
    </row>
    <row r="109" spans="3:16" ht="12.75">
      <c r="C109" s="6"/>
      <c r="D109" s="63" t="s">
        <v>232</v>
      </c>
      <c r="E109" s="58" t="s">
        <v>233</v>
      </c>
      <c r="F109" s="31" t="s">
        <v>234</v>
      </c>
      <c r="G109" s="32">
        <f t="shared" si="0"/>
        <v>3121.9154377600003</v>
      </c>
      <c r="H109" s="65">
        <f>H110+H113+H116+H119+H120+H121+H122</f>
        <v>0</v>
      </c>
      <c r="I109" s="65">
        <f>I110+I113+I116+I119+I120+I121+I122</f>
        <v>0</v>
      </c>
      <c r="J109" s="65">
        <f>J110+J113+J116+J119+J120+J121+J122</f>
        <v>0</v>
      </c>
      <c r="K109" s="65">
        <f>K110+K113+K116+K119+K120+K121+K122</f>
        <v>3121.9154377600003</v>
      </c>
      <c r="L109" s="17"/>
      <c r="M109" s="33"/>
      <c r="P109" s="34"/>
    </row>
    <row r="110" spans="3:16" ht="45">
      <c r="C110" s="6"/>
      <c r="D110" s="63" t="s">
        <v>235</v>
      </c>
      <c r="E110" s="59" t="s">
        <v>236</v>
      </c>
      <c r="F110" s="31" t="s">
        <v>237</v>
      </c>
      <c r="G110" s="32">
        <f t="shared" si="0"/>
        <v>46.381</v>
      </c>
      <c r="H110" s="66">
        <f>H111+H112</f>
        <v>0</v>
      </c>
      <c r="I110" s="66">
        <f>I111+I112</f>
        <v>0</v>
      </c>
      <c r="J110" s="66">
        <f>J111+J112</f>
        <v>0</v>
      </c>
      <c r="K110" s="66">
        <f>K111+K112</f>
        <v>46.381</v>
      </c>
      <c r="L110" s="17"/>
      <c r="M110" s="33"/>
      <c r="P110" s="34"/>
    </row>
    <row r="111" spans="3:16" ht="12.75">
      <c r="C111" s="6"/>
      <c r="D111" s="63" t="s">
        <v>238</v>
      </c>
      <c r="E111" s="67" t="s">
        <v>239</v>
      </c>
      <c r="F111" s="31" t="s">
        <v>240</v>
      </c>
      <c r="G111" s="32">
        <f t="shared" si="0"/>
        <v>46.381</v>
      </c>
      <c r="H111" s="64"/>
      <c r="I111" s="64"/>
      <c r="J111" s="64"/>
      <c r="K111" s="64">
        <v>46.381</v>
      </c>
      <c r="L111" s="17"/>
      <c r="M111" s="33"/>
      <c r="P111" s="34"/>
    </row>
    <row r="112" spans="3:16" ht="12.75">
      <c r="C112" s="6"/>
      <c r="D112" s="63" t="s">
        <v>241</v>
      </c>
      <c r="E112" s="67" t="s">
        <v>242</v>
      </c>
      <c r="F112" s="31" t="s">
        <v>243</v>
      </c>
      <c r="G112" s="32">
        <f t="shared" si="0"/>
        <v>0</v>
      </c>
      <c r="H112" s="64"/>
      <c r="I112" s="64"/>
      <c r="J112" s="64"/>
      <c r="K112" s="64"/>
      <c r="L112" s="17"/>
      <c r="M112" s="33"/>
      <c r="P112" s="34"/>
    </row>
    <row r="113" spans="3:16" ht="45">
      <c r="C113" s="6"/>
      <c r="D113" s="63" t="s">
        <v>244</v>
      </c>
      <c r="E113" s="59" t="s">
        <v>245</v>
      </c>
      <c r="F113" s="31" t="s">
        <v>246</v>
      </c>
      <c r="G113" s="32">
        <f t="shared" si="0"/>
        <v>2530.0355137600004</v>
      </c>
      <c r="H113" s="66">
        <f>H114+H115</f>
        <v>0</v>
      </c>
      <c r="I113" s="66">
        <f>I114+I115</f>
        <v>0</v>
      </c>
      <c r="J113" s="66">
        <f>J114+J115</f>
        <v>0</v>
      </c>
      <c r="K113" s="66">
        <f>K114+K115</f>
        <v>2530.0355137600004</v>
      </c>
      <c r="L113" s="17"/>
      <c r="M113" s="33"/>
      <c r="P113" s="34"/>
    </row>
    <row r="114" spans="3:16" ht="12.75">
      <c r="C114" s="6"/>
      <c r="D114" s="63" t="s">
        <v>247</v>
      </c>
      <c r="E114" s="67" t="s">
        <v>239</v>
      </c>
      <c r="F114" s="31" t="s">
        <v>248</v>
      </c>
      <c r="G114" s="32">
        <f t="shared" si="0"/>
        <v>2530.0355137600004</v>
      </c>
      <c r="H114" s="64"/>
      <c r="I114" s="64"/>
      <c r="J114" s="64"/>
      <c r="K114" s="64">
        <f>2534.13051376-4.095</f>
        <v>2530.0355137600004</v>
      </c>
      <c r="L114" s="17"/>
      <c r="M114" s="33"/>
      <c r="P114" s="34"/>
    </row>
    <row r="115" spans="3:16" ht="12.75">
      <c r="C115" s="6"/>
      <c r="D115" s="63" t="s">
        <v>249</v>
      </c>
      <c r="E115" s="67" t="s">
        <v>242</v>
      </c>
      <c r="F115" s="31" t="s">
        <v>250</v>
      </c>
      <c r="G115" s="32">
        <f t="shared" si="0"/>
        <v>0</v>
      </c>
      <c r="H115" s="64"/>
      <c r="I115" s="64"/>
      <c r="J115" s="64"/>
      <c r="K115" s="64"/>
      <c r="L115" s="17"/>
      <c r="M115" s="33"/>
      <c r="P115" s="34"/>
    </row>
    <row r="116" spans="3:16" ht="22.5">
      <c r="C116" s="6"/>
      <c r="D116" s="63" t="s">
        <v>251</v>
      </c>
      <c r="E116" s="59" t="s">
        <v>252</v>
      </c>
      <c r="F116" s="31" t="s">
        <v>253</v>
      </c>
      <c r="G116" s="32">
        <f t="shared" si="0"/>
        <v>41.714542000000002</v>
      </c>
      <c r="H116" s="66">
        <f>H117+H118</f>
        <v>0</v>
      </c>
      <c r="I116" s="66">
        <f>I117+I118</f>
        <v>0</v>
      </c>
      <c r="J116" s="66">
        <f>J117+J118</f>
        <v>0</v>
      </c>
      <c r="K116" s="66">
        <f>K117+K118</f>
        <v>41.714542000000002</v>
      </c>
      <c r="L116" s="17"/>
      <c r="M116" s="33"/>
      <c r="P116" s="34"/>
    </row>
    <row r="117" spans="3:16" ht="12.75">
      <c r="C117" s="6"/>
      <c r="D117" s="63" t="s">
        <v>254</v>
      </c>
      <c r="E117" s="67" t="s">
        <v>239</v>
      </c>
      <c r="F117" s="31" t="s">
        <v>255</v>
      </c>
      <c r="G117" s="32">
        <f t="shared" si="0"/>
        <v>41.714542000000002</v>
      </c>
      <c r="H117" s="64"/>
      <c r="I117" s="64"/>
      <c r="J117" s="64"/>
      <c r="K117" s="64">
        <v>41.714542000000002</v>
      </c>
      <c r="L117" s="17"/>
      <c r="M117" s="33"/>
      <c r="P117" s="34"/>
    </row>
    <row r="118" spans="3:16" ht="12.75">
      <c r="C118" s="6"/>
      <c r="D118" s="63" t="s">
        <v>256</v>
      </c>
      <c r="E118" s="67" t="s">
        <v>242</v>
      </c>
      <c r="F118" s="31" t="s">
        <v>257</v>
      </c>
      <c r="G118" s="32">
        <f t="shared" si="0"/>
        <v>0</v>
      </c>
      <c r="H118" s="64"/>
      <c r="I118" s="64"/>
      <c r="J118" s="64"/>
      <c r="K118" s="64"/>
      <c r="L118" s="17"/>
      <c r="M118" s="33"/>
      <c r="P118" s="34"/>
    </row>
    <row r="119" spans="3:16" ht="22.5">
      <c r="C119" s="6"/>
      <c r="D119" s="63" t="s">
        <v>258</v>
      </c>
      <c r="E119" s="59" t="s">
        <v>259</v>
      </c>
      <c r="F119" s="31" t="s">
        <v>260</v>
      </c>
      <c r="G119" s="32">
        <f t="shared" si="0"/>
        <v>457.37210199999998</v>
      </c>
      <c r="H119" s="64"/>
      <c r="I119" s="64"/>
      <c r="J119" s="64"/>
      <c r="K119" s="64">
        <v>457.37210199999998</v>
      </c>
      <c r="L119" s="17"/>
      <c r="M119" s="33"/>
      <c r="P119" s="34"/>
    </row>
    <row r="120" spans="3:16" ht="12.75">
      <c r="C120" s="6"/>
      <c r="D120" s="63" t="s">
        <v>261</v>
      </c>
      <c r="E120" s="59" t="s">
        <v>262</v>
      </c>
      <c r="F120" s="31" t="s">
        <v>263</v>
      </c>
      <c r="G120" s="32">
        <f t="shared" si="0"/>
        <v>0</v>
      </c>
      <c r="H120" s="64"/>
      <c r="I120" s="64"/>
      <c r="J120" s="64"/>
      <c r="K120" s="64"/>
      <c r="L120" s="17"/>
      <c r="M120" s="33"/>
      <c r="P120" s="34"/>
    </row>
    <row r="121" spans="3:16" ht="33.75">
      <c r="C121" s="6"/>
      <c r="D121" s="63" t="s">
        <v>264</v>
      </c>
      <c r="E121" s="59" t="s">
        <v>265</v>
      </c>
      <c r="F121" s="31" t="s">
        <v>266</v>
      </c>
      <c r="G121" s="32">
        <f t="shared" si="0"/>
        <v>0</v>
      </c>
      <c r="H121" s="64"/>
      <c r="I121" s="64"/>
      <c r="J121" s="64"/>
      <c r="K121" s="64"/>
      <c r="L121" s="17"/>
      <c r="M121" s="33"/>
      <c r="P121" s="34"/>
    </row>
    <row r="122" spans="3:16" ht="22.5">
      <c r="C122" s="6"/>
      <c r="D122" s="63" t="s">
        <v>267</v>
      </c>
      <c r="E122" s="59" t="s">
        <v>268</v>
      </c>
      <c r="F122" s="31" t="s">
        <v>269</v>
      </c>
      <c r="G122" s="32">
        <f t="shared" si="0"/>
        <v>46.412280000000003</v>
      </c>
      <c r="H122" s="64"/>
      <c r="I122" s="64"/>
      <c r="J122" s="64"/>
      <c r="K122" s="64">
        <v>46.412280000000003</v>
      </c>
      <c r="L122" s="17"/>
      <c r="M122" s="33"/>
      <c r="P122" s="34"/>
    </row>
    <row r="123" spans="3:16" ht="12.75">
      <c r="C123" s="6"/>
      <c r="D123" s="63" t="s">
        <v>270</v>
      </c>
      <c r="E123" s="35" t="s">
        <v>271</v>
      </c>
      <c r="F123" s="31" t="s">
        <v>272</v>
      </c>
      <c r="G123" s="32">
        <f t="shared" si="0"/>
        <v>4485.0540000000001</v>
      </c>
      <c r="H123" s="65">
        <f>H126</f>
        <v>0</v>
      </c>
      <c r="I123" s="65">
        <f>I126</f>
        <v>1640.961</v>
      </c>
      <c r="J123" s="65">
        <f>J126</f>
        <v>483.66</v>
      </c>
      <c r="K123" s="65">
        <f>K126</f>
        <v>2360.433</v>
      </c>
      <c r="L123" s="17"/>
      <c r="M123" s="33"/>
      <c r="P123" s="34">
        <v>770</v>
      </c>
    </row>
    <row r="124" spans="3:16" ht="12.75">
      <c r="C124" s="6"/>
      <c r="D124" s="63" t="s">
        <v>273</v>
      </c>
      <c r="E124" s="58" t="s">
        <v>215</v>
      </c>
      <c r="F124" s="31" t="s">
        <v>274</v>
      </c>
      <c r="G124" s="32">
        <f t="shared" si="0"/>
        <v>6.5609999999999999</v>
      </c>
      <c r="H124" s="64"/>
      <c r="I124" s="64">
        <v>2.3620000000000001</v>
      </c>
      <c r="J124" s="64">
        <v>0.83599999999999997</v>
      </c>
      <c r="K124" s="64">
        <v>3.363</v>
      </c>
      <c r="L124" s="17"/>
      <c r="M124" s="33"/>
      <c r="P124" s="34">
        <v>780</v>
      </c>
    </row>
    <row r="125" spans="3:16" ht="12.75">
      <c r="C125" s="6"/>
      <c r="D125" s="63" t="s">
        <v>275</v>
      </c>
      <c r="E125" s="59" t="s">
        <v>276</v>
      </c>
      <c r="F125" s="31" t="s">
        <v>277</v>
      </c>
      <c r="G125" s="32">
        <f t="shared" si="0"/>
        <v>0</v>
      </c>
      <c r="H125" s="64"/>
      <c r="I125" s="64"/>
      <c r="J125" s="64"/>
      <c r="K125" s="64"/>
      <c r="L125" s="17"/>
      <c r="M125" s="33"/>
      <c r="P125" s="34"/>
    </row>
    <row r="126" spans="3:16" ht="12.75">
      <c r="C126" s="6"/>
      <c r="D126" s="63" t="s">
        <v>278</v>
      </c>
      <c r="E126" s="58" t="s">
        <v>221</v>
      </c>
      <c r="F126" s="31" t="s">
        <v>279</v>
      </c>
      <c r="G126" s="32">
        <f t="shared" si="0"/>
        <v>4485.0540000000001</v>
      </c>
      <c r="H126" s="64"/>
      <c r="I126" s="64">
        <v>1640.961</v>
      </c>
      <c r="J126" s="64">
        <v>483.66</v>
      </c>
      <c r="K126" s="64">
        <v>2360.433</v>
      </c>
      <c r="L126" s="17"/>
      <c r="M126" s="33"/>
      <c r="P126" s="34">
        <v>790</v>
      </c>
    </row>
    <row r="127" spans="3:16" ht="22.5">
      <c r="C127" s="6"/>
      <c r="D127" s="63" t="s">
        <v>280</v>
      </c>
      <c r="E127" s="56" t="s">
        <v>281</v>
      </c>
      <c r="F127" s="31" t="s">
        <v>282</v>
      </c>
      <c r="G127" s="32">
        <f t="shared" si="0"/>
        <v>0</v>
      </c>
      <c r="H127" s="65">
        <f>SUM(H128:H129)</f>
        <v>0</v>
      </c>
      <c r="I127" s="65">
        <f>SUM(I128:I129)</f>
        <v>0</v>
      </c>
      <c r="J127" s="65">
        <f>SUM(J128:J129)</f>
        <v>0</v>
      </c>
      <c r="K127" s="65">
        <f>SUM(K128:K129)</f>
        <v>0</v>
      </c>
      <c r="L127" s="17"/>
      <c r="M127" s="33"/>
      <c r="P127" s="34"/>
    </row>
    <row r="128" spans="3:16" ht="12.75">
      <c r="C128" s="6"/>
      <c r="D128" s="63" t="s">
        <v>283</v>
      </c>
      <c r="E128" s="35" t="s">
        <v>209</v>
      </c>
      <c r="F128" s="31" t="s">
        <v>284</v>
      </c>
      <c r="G128" s="32">
        <f t="shared" si="0"/>
        <v>0</v>
      </c>
      <c r="H128" s="64"/>
      <c r="I128" s="64"/>
      <c r="J128" s="64"/>
      <c r="K128" s="64"/>
      <c r="L128" s="17"/>
      <c r="M128" s="33"/>
      <c r="P128" s="34"/>
    </row>
    <row r="129" spans="3:16" ht="12.75">
      <c r="C129" s="6"/>
      <c r="D129" s="63" t="s">
        <v>285</v>
      </c>
      <c r="E129" s="35" t="s">
        <v>212</v>
      </c>
      <c r="F129" s="31" t="s">
        <v>286</v>
      </c>
      <c r="G129" s="32">
        <f t="shared" si="0"/>
        <v>0</v>
      </c>
      <c r="H129" s="65">
        <f>H131</f>
        <v>0</v>
      </c>
      <c r="I129" s="65">
        <f>I131</f>
        <v>0</v>
      </c>
      <c r="J129" s="65">
        <f>J131</f>
        <v>0</v>
      </c>
      <c r="K129" s="65">
        <f>K131</f>
        <v>0</v>
      </c>
      <c r="L129" s="17"/>
      <c r="M129" s="33"/>
      <c r="P129" s="34"/>
    </row>
    <row r="130" spans="3:16" ht="12.75">
      <c r="C130" s="6"/>
      <c r="D130" s="63" t="s">
        <v>287</v>
      </c>
      <c r="E130" s="58" t="s">
        <v>288</v>
      </c>
      <c r="F130" s="31" t="s">
        <v>289</v>
      </c>
      <c r="G130" s="32">
        <f t="shared" si="0"/>
        <v>0</v>
      </c>
      <c r="H130" s="64"/>
      <c r="I130" s="64"/>
      <c r="J130" s="64"/>
      <c r="K130" s="64"/>
      <c r="L130" s="17"/>
      <c r="M130" s="33"/>
      <c r="P130" s="34"/>
    </row>
    <row r="131" spans="3:16" ht="12.75">
      <c r="C131" s="6"/>
      <c r="D131" s="63" t="s">
        <v>290</v>
      </c>
      <c r="E131" s="58" t="s">
        <v>221</v>
      </c>
      <c r="F131" s="31" t="s">
        <v>291</v>
      </c>
      <c r="G131" s="32">
        <f t="shared" si="0"/>
        <v>0</v>
      </c>
      <c r="H131" s="64"/>
      <c r="I131" s="64"/>
      <c r="J131" s="64"/>
      <c r="K131" s="64"/>
      <c r="L131" s="17"/>
      <c r="M131" s="33"/>
      <c r="P131" s="34"/>
    </row>
    <row r="132" spans="3:16" ht="12.75">
      <c r="C132" s="6"/>
      <c r="D132" s="25" t="s">
        <v>292</v>
      </c>
      <c r="E132" s="26"/>
      <c r="F132" s="26"/>
      <c r="G132" s="26"/>
      <c r="H132" s="26"/>
      <c r="I132" s="26"/>
      <c r="J132" s="26"/>
      <c r="K132" s="27"/>
      <c r="L132" s="17"/>
      <c r="M132" s="33"/>
      <c r="P132" s="68"/>
    </row>
    <row r="133" spans="3:16" ht="22.5">
      <c r="C133" s="6"/>
      <c r="D133" s="63" t="s">
        <v>293</v>
      </c>
      <c r="E133" s="30" t="s">
        <v>294</v>
      </c>
      <c r="F133" s="31" t="s">
        <v>295</v>
      </c>
      <c r="G133" s="32">
        <f t="shared" si="0"/>
        <v>99373.098701499825</v>
      </c>
      <c r="H133" s="65">
        <f>SUM( H134:H135)</f>
        <v>0</v>
      </c>
      <c r="I133" s="65">
        <f>SUM( I134:I135)</f>
        <v>3861.237810627108</v>
      </c>
      <c r="J133" s="65">
        <f>SUM( J134:J135)</f>
        <v>83216.472238162445</v>
      </c>
      <c r="K133" s="65">
        <f>SUM( K134:K135)</f>
        <v>12295.38865271027</v>
      </c>
      <c r="L133" s="17"/>
      <c r="M133" s="33"/>
      <c r="P133" s="34">
        <v>800</v>
      </c>
    </row>
    <row r="134" spans="3:16" ht="12.75">
      <c r="C134" s="6"/>
      <c r="D134" s="63" t="s">
        <v>296</v>
      </c>
      <c r="E134" s="35" t="s">
        <v>209</v>
      </c>
      <c r="F134" s="31" t="s">
        <v>297</v>
      </c>
      <c r="G134" s="32">
        <f t="shared" si="0"/>
        <v>51980.069778996593</v>
      </c>
      <c r="H134" s="64"/>
      <c r="I134" s="64"/>
      <c r="J134" s="64">
        <f>J101*3.2296*1.18</f>
        <v>42810.295965535995</v>
      </c>
      <c r="K134" s="64">
        <f>K101*4.06561*1.18</f>
        <v>9169.7738134606006</v>
      </c>
      <c r="L134" s="17"/>
      <c r="M134" s="33"/>
      <c r="P134" s="34">
        <v>810</v>
      </c>
    </row>
    <row r="135" spans="3:16" ht="12.75">
      <c r="C135" s="6"/>
      <c r="D135" s="63" t="s">
        <v>298</v>
      </c>
      <c r="E135" s="35" t="s">
        <v>212</v>
      </c>
      <c r="F135" s="31" t="s">
        <v>299</v>
      </c>
      <c r="G135" s="32">
        <f t="shared" si="0"/>
        <v>47393.028922503232</v>
      </c>
      <c r="H135" s="65">
        <f>H136+H138</f>
        <v>0</v>
      </c>
      <c r="I135" s="65">
        <f>I136+I138</f>
        <v>3861.237810627108</v>
      </c>
      <c r="J135" s="65">
        <f>J136+J138</f>
        <v>40406.176272626457</v>
      </c>
      <c r="K135" s="65">
        <f>K136+K138</f>
        <v>3125.6148392496689</v>
      </c>
      <c r="L135" s="17"/>
      <c r="M135" s="33"/>
      <c r="P135" s="34">
        <v>820</v>
      </c>
    </row>
    <row r="136" spans="3:16" ht="12.75">
      <c r="C136" s="6"/>
      <c r="D136" s="63" t="s">
        <v>300</v>
      </c>
      <c r="E136" s="58" t="s">
        <v>301</v>
      </c>
      <c r="F136" s="31" t="s">
        <v>302</v>
      </c>
      <c r="G136" s="32">
        <f t="shared" si="0"/>
        <v>37703.707881798007</v>
      </c>
      <c r="H136" s="64"/>
      <c r="I136" s="64">
        <v>3620.8700235158099</v>
      </c>
      <c r="J136" s="64">
        <v>31611.662734986301</v>
      </c>
      <c r="K136" s="64">
        <v>2471.1751232959</v>
      </c>
      <c r="L136" s="17"/>
      <c r="M136" s="33"/>
      <c r="P136" s="34">
        <v>830</v>
      </c>
    </row>
    <row r="137" spans="3:16" ht="12.75">
      <c r="C137" s="6"/>
      <c r="D137" s="63" t="s">
        <v>303</v>
      </c>
      <c r="E137" s="59" t="s">
        <v>304</v>
      </c>
      <c r="F137" s="31" t="s">
        <v>305</v>
      </c>
      <c r="G137" s="32">
        <f t="shared" si="0"/>
        <v>0</v>
      </c>
      <c r="H137" s="64"/>
      <c r="I137" s="64"/>
      <c r="J137" s="64"/>
      <c r="K137" s="64"/>
      <c r="L137" s="17"/>
      <c r="M137" s="33"/>
      <c r="P137" s="68"/>
    </row>
    <row r="138" spans="3:16" ht="12.75">
      <c r="C138" s="6"/>
      <c r="D138" s="63" t="s">
        <v>306</v>
      </c>
      <c r="E138" s="58" t="s">
        <v>307</v>
      </c>
      <c r="F138" s="31" t="s">
        <v>308</v>
      </c>
      <c r="G138" s="32">
        <f t="shared" si="0"/>
        <v>9689.3210407052266</v>
      </c>
      <c r="H138" s="64"/>
      <c r="I138" s="64">
        <v>240.36778711129799</v>
      </c>
      <c r="J138" s="64">
        <v>8794.5135376401595</v>
      </c>
      <c r="K138" s="64">
        <v>654.439715953769</v>
      </c>
      <c r="L138" s="17"/>
      <c r="M138" s="33"/>
      <c r="P138" s="34">
        <v>840</v>
      </c>
    </row>
    <row r="139" spans="3:16" ht="12.75">
      <c r="C139" s="6"/>
      <c r="D139" s="63" t="s">
        <v>30</v>
      </c>
      <c r="E139" s="30" t="s">
        <v>309</v>
      </c>
      <c r="F139" s="31" t="s">
        <v>310</v>
      </c>
      <c r="G139" s="32">
        <f t="shared" si="0"/>
        <v>25457.239365157664</v>
      </c>
      <c r="H139" s="66">
        <f>SUM( H140+H145)</f>
        <v>0</v>
      </c>
      <c r="I139" s="66">
        <f>SUM( I140+I145)</f>
        <v>4467.3523122660999</v>
      </c>
      <c r="J139" s="66">
        <f>SUM( J140+J145)</f>
        <v>10725.337670501183</v>
      </c>
      <c r="K139" s="66">
        <f>SUM( K140+K145)</f>
        <v>10264.549382390382</v>
      </c>
      <c r="L139" s="69"/>
      <c r="M139" s="33"/>
      <c r="P139" s="34">
        <v>850</v>
      </c>
    </row>
    <row r="140" spans="3:16" ht="12.75">
      <c r="C140" s="6"/>
      <c r="D140" s="63" t="s">
        <v>311</v>
      </c>
      <c r="E140" s="35" t="s">
        <v>209</v>
      </c>
      <c r="F140" s="31" t="s">
        <v>312</v>
      </c>
      <c r="G140" s="32">
        <f t="shared" ref="G140:G153" si="1">SUM(H140:K140)</f>
        <v>15062.170856025081</v>
      </c>
      <c r="H140" s="66">
        <f>SUM( H141:H142)</f>
        <v>0</v>
      </c>
      <c r="I140" s="66">
        <f>SUM( I141:I142)</f>
        <v>983.69493999999997</v>
      </c>
      <c r="J140" s="66">
        <f>SUM( J141:J142)</f>
        <v>9363.1971400000002</v>
      </c>
      <c r="K140" s="66">
        <f>SUM( K141:K142)</f>
        <v>4715.2787760250803</v>
      </c>
      <c r="L140" s="69"/>
      <c r="M140" s="33"/>
      <c r="P140" s="34">
        <v>860</v>
      </c>
    </row>
    <row r="141" spans="3:16" ht="12.75">
      <c r="C141" s="6"/>
      <c r="D141" s="63" t="s">
        <v>313</v>
      </c>
      <c r="E141" s="58" t="s">
        <v>230</v>
      </c>
      <c r="F141" s="31" t="s">
        <v>314</v>
      </c>
      <c r="G141" s="32">
        <f t="shared" si="1"/>
        <v>14499.15208</v>
      </c>
      <c r="H141" s="70"/>
      <c r="I141" s="70">
        <v>983.69493999999997</v>
      </c>
      <c r="J141" s="70">
        <v>9363.1971400000002</v>
      </c>
      <c r="K141" s="70">
        <v>4152.26</v>
      </c>
      <c r="L141" s="69"/>
      <c r="M141" s="33"/>
      <c r="P141" s="34"/>
    </row>
    <row r="142" spans="3:16" ht="12.75">
      <c r="C142" s="6"/>
      <c r="D142" s="63" t="s">
        <v>315</v>
      </c>
      <c r="E142" s="58" t="s">
        <v>233</v>
      </c>
      <c r="F142" s="31" t="s">
        <v>316</v>
      </c>
      <c r="G142" s="32">
        <f t="shared" si="1"/>
        <v>563.01877602508</v>
      </c>
      <c r="H142" s="66">
        <f>H143+H144</f>
        <v>0</v>
      </c>
      <c r="I142" s="66">
        <f>I143+I144</f>
        <v>0</v>
      </c>
      <c r="J142" s="66">
        <f>J143+J144</f>
        <v>0</v>
      </c>
      <c r="K142" s="66">
        <f>K143+K144</f>
        <v>563.01877602508</v>
      </c>
      <c r="L142" s="69"/>
      <c r="M142" s="33"/>
      <c r="P142" s="34"/>
    </row>
    <row r="143" spans="3:16" ht="12.75">
      <c r="C143" s="6"/>
      <c r="D143" s="63" t="s">
        <v>317</v>
      </c>
      <c r="E143" s="59" t="s">
        <v>239</v>
      </c>
      <c r="F143" s="31" t="s">
        <v>318</v>
      </c>
      <c r="G143" s="32">
        <f t="shared" si="1"/>
        <v>563.01877602508</v>
      </c>
      <c r="H143" s="70"/>
      <c r="I143" s="70"/>
      <c r="J143" s="70"/>
      <c r="K143" s="70">
        <v>563.01877602508</v>
      </c>
      <c r="L143" s="69"/>
      <c r="M143" s="33"/>
      <c r="P143" s="34"/>
    </row>
    <row r="144" spans="3:16" ht="12.75">
      <c r="C144" s="6"/>
      <c r="D144" s="63" t="s">
        <v>319</v>
      </c>
      <c r="E144" s="59" t="s">
        <v>320</v>
      </c>
      <c r="F144" s="31" t="s">
        <v>321</v>
      </c>
      <c r="G144" s="32">
        <f t="shared" si="1"/>
        <v>0</v>
      </c>
      <c r="H144" s="70"/>
      <c r="I144" s="70"/>
      <c r="J144" s="70"/>
      <c r="K144" s="70"/>
      <c r="L144" s="69"/>
      <c r="M144" s="33"/>
      <c r="P144" s="34"/>
    </row>
    <row r="145" spans="3:19" ht="12.75">
      <c r="C145" s="6"/>
      <c r="D145" s="63" t="s">
        <v>322</v>
      </c>
      <c r="E145" s="35" t="s">
        <v>271</v>
      </c>
      <c r="F145" s="31" t="s">
        <v>323</v>
      </c>
      <c r="G145" s="32">
        <f t="shared" si="1"/>
        <v>10395.068509132583</v>
      </c>
      <c r="H145" s="66">
        <f>H146+H148</f>
        <v>0</v>
      </c>
      <c r="I145" s="66">
        <f>I146+I148</f>
        <v>3483.6573722661001</v>
      </c>
      <c r="J145" s="66">
        <f>J146+J148</f>
        <v>1362.1405305011831</v>
      </c>
      <c r="K145" s="66">
        <f>K146+K148</f>
        <v>5549.2706063653004</v>
      </c>
      <c r="L145" s="69"/>
      <c r="M145" s="33"/>
      <c r="P145" s="34">
        <v>870</v>
      </c>
    </row>
    <row r="146" spans="3:19" ht="12.75">
      <c r="C146" s="6"/>
      <c r="D146" s="63" t="s">
        <v>324</v>
      </c>
      <c r="E146" s="58" t="s">
        <v>301</v>
      </c>
      <c r="F146" s="31" t="s">
        <v>325</v>
      </c>
      <c r="G146" s="32">
        <f t="shared" si="1"/>
        <v>7727.9135917034801</v>
      </c>
      <c r="H146" s="64"/>
      <c r="I146" s="64">
        <v>3122.3994684628001</v>
      </c>
      <c r="J146" s="64">
        <v>1080.85138811868</v>
      </c>
      <c r="K146" s="64">
        <v>3524.662735122</v>
      </c>
      <c r="L146" s="69"/>
      <c r="M146" s="33"/>
      <c r="P146" s="34">
        <v>880</v>
      </c>
    </row>
    <row r="147" spans="3:19" ht="12.75">
      <c r="C147" s="6"/>
      <c r="D147" s="63" t="s">
        <v>326</v>
      </c>
      <c r="E147" s="59" t="s">
        <v>304</v>
      </c>
      <c r="F147" s="31" t="s">
        <v>327</v>
      </c>
      <c r="G147" s="32">
        <f t="shared" si="1"/>
        <v>0</v>
      </c>
      <c r="H147" s="64"/>
      <c r="I147" s="64"/>
      <c r="J147" s="64"/>
      <c r="K147" s="64"/>
      <c r="L147" s="69"/>
      <c r="M147" s="33"/>
      <c r="P147" s="34"/>
    </row>
    <row r="148" spans="3:19" ht="12.75">
      <c r="C148" s="6"/>
      <c r="D148" s="63" t="s">
        <v>328</v>
      </c>
      <c r="E148" s="58" t="s">
        <v>307</v>
      </c>
      <c r="F148" s="31" t="s">
        <v>329</v>
      </c>
      <c r="G148" s="32">
        <f t="shared" si="1"/>
        <v>2667.1549174291031</v>
      </c>
      <c r="H148" s="71"/>
      <c r="I148" s="71">
        <v>361.2579038033</v>
      </c>
      <c r="J148" s="71">
        <v>281.28914238250297</v>
      </c>
      <c r="K148" s="71">
        <v>2024.6078712433</v>
      </c>
      <c r="L148" s="69"/>
      <c r="M148" s="33"/>
      <c r="P148" s="34">
        <v>890</v>
      </c>
    </row>
    <row r="149" spans="3:19" ht="22.5">
      <c r="C149" s="6"/>
      <c r="D149" s="63" t="s">
        <v>330</v>
      </c>
      <c r="E149" s="30" t="s">
        <v>331</v>
      </c>
      <c r="F149" s="31" t="s">
        <v>332</v>
      </c>
      <c r="G149" s="32">
        <f t="shared" si="1"/>
        <v>0</v>
      </c>
      <c r="H149" s="72">
        <f>SUM( H150:H151)</f>
        <v>0</v>
      </c>
      <c r="I149" s="72">
        <f>SUM( I150:I151)</f>
        <v>0</v>
      </c>
      <c r="J149" s="72">
        <f>SUM( J150:J151)</f>
        <v>0</v>
      </c>
      <c r="K149" s="72">
        <f>SUM( K150:K151)</f>
        <v>0</v>
      </c>
      <c r="L149" s="69"/>
      <c r="M149" s="33"/>
      <c r="P149" s="34">
        <v>900</v>
      </c>
    </row>
    <row r="150" spans="3:19" ht="12.75">
      <c r="C150" s="6"/>
      <c r="D150" s="63" t="s">
        <v>333</v>
      </c>
      <c r="E150" s="35" t="s">
        <v>209</v>
      </c>
      <c r="F150" s="31" t="s">
        <v>334</v>
      </c>
      <c r="G150" s="32">
        <f t="shared" si="1"/>
        <v>0</v>
      </c>
      <c r="H150" s="71"/>
      <c r="I150" s="71"/>
      <c r="J150" s="71"/>
      <c r="K150" s="71"/>
      <c r="L150" s="69"/>
      <c r="M150" s="33"/>
      <c r="P150" s="34"/>
    </row>
    <row r="151" spans="3:19" ht="12.75">
      <c r="C151" s="6"/>
      <c r="D151" s="63" t="s">
        <v>335</v>
      </c>
      <c r="E151" s="35" t="s">
        <v>212</v>
      </c>
      <c r="F151" s="31" t="s">
        <v>336</v>
      </c>
      <c r="G151" s="32">
        <f t="shared" si="1"/>
        <v>0</v>
      </c>
      <c r="H151" s="72">
        <f>H152+H153</f>
        <v>0</v>
      </c>
      <c r="I151" s="72">
        <f>I152+I153</f>
        <v>0</v>
      </c>
      <c r="J151" s="72">
        <f>J152+J153</f>
        <v>0</v>
      </c>
      <c r="K151" s="72">
        <f>K152+K153</f>
        <v>0</v>
      </c>
      <c r="L151" s="69"/>
      <c r="M151" s="33"/>
      <c r="P151" s="34"/>
    </row>
    <row r="152" spans="3:19" ht="12.75">
      <c r="C152" s="6"/>
      <c r="D152" s="63" t="s">
        <v>337</v>
      </c>
      <c r="E152" s="58" t="s">
        <v>338</v>
      </c>
      <c r="F152" s="31" t="s">
        <v>339</v>
      </c>
      <c r="G152" s="32">
        <f t="shared" si="1"/>
        <v>0</v>
      </c>
      <c r="H152" s="71"/>
      <c r="I152" s="71"/>
      <c r="J152" s="71"/>
      <c r="K152" s="71"/>
      <c r="L152" s="69"/>
      <c r="M152" s="33"/>
      <c r="P152" s="34" t="s">
        <v>340</v>
      </c>
    </row>
    <row r="153" spans="3:19" ht="12.75">
      <c r="C153" s="6"/>
      <c r="D153" s="63" t="s">
        <v>341</v>
      </c>
      <c r="E153" s="58" t="s">
        <v>307</v>
      </c>
      <c r="F153" s="31" t="s">
        <v>342</v>
      </c>
      <c r="G153" s="32">
        <f t="shared" si="1"/>
        <v>0</v>
      </c>
      <c r="H153" s="71"/>
      <c r="I153" s="71"/>
      <c r="J153" s="71"/>
      <c r="K153" s="73"/>
      <c r="L153" s="69"/>
      <c r="M153" s="33"/>
      <c r="P153" s="34" t="s">
        <v>343</v>
      </c>
    </row>
    <row r="154" spans="3:19">
      <c r="D154" s="12"/>
      <c r="E154" s="74"/>
      <c r="F154" s="74"/>
      <c r="G154" s="74"/>
      <c r="H154" s="74"/>
      <c r="I154" s="74"/>
      <c r="J154" s="74"/>
      <c r="K154" s="75"/>
      <c r="L154" s="75"/>
      <c r="M154" s="75"/>
      <c r="N154" s="75"/>
      <c r="O154" s="75"/>
      <c r="P154" s="75"/>
      <c r="Q154" s="75"/>
      <c r="R154" s="76"/>
      <c r="S154" s="76"/>
    </row>
    <row r="155" spans="3:19" ht="12.75">
      <c r="E155" s="33" t="s">
        <v>344</v>
      </c>
      <c r="F155" s="77" t="str">
        <f>IF([1]Титульный!G45="","",[1]Титульный!G45)</f>
        <v>Коммерческий директор</v>
      </c>
      <c r="G155" s="77"/>
      <c r="H155" s="78"/>
      <c r="I155" s="77" t="str">
        <f>IF([1]Титульный!G44="","",[1]Титульный!G44)</f>
        <v>Кувакин Николай Сергеевич</v>
      </c>
      <c r="J155" s="77"/>
      <c r="K155" s="77"/>
      <c r="L155" s="78"/>
      <c r="M155" s="79"/>
      <c r="N155" s="79"/>
      <c r="O155" s="80"/>
      <c r="P155" s="75"/>
      <c r="Q155" s="75"/>
      <c r="R155" s="76"/>
      <c r="S155" s="76"/>
    </row>
    <row r="156" spans="3:19" ht="12.75">
      <c r="E156" s="81" t="s">
        <v>345</v>
      </c>
      <c r="F156" s="82" t="s">
        <v>346</v>
      </c>
      <c r="G156" s="82"/>
      <c r="H156" s="80"/>
      <c r="I156" s="82" t="s">
        <v>347</v>
      </c>
      <c r="J156" s="82"/>
      <c r="K156" s="82"/>
      <c r="L156" s="80"/>
      <c r="M156" s="82" t="s">
        <v>348</v>
      </c>
      <c r="N156" s="82"/>
      <c r="O156" s="33"/>
      <c r="P156" s="75"/>
      <c r="Q156" s="75"/>
      <c r="R156" s="76"/>
      <c r="S156" s="76"/>
    </row>
    <row r="157" spans="3:19" ht="12.75">
      <c r="E157" s="81" t="s">
        <v>349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75"/>
      <c r="Q157" s="75"/>
      <c r="R157" s="76"/>
      <c r="S157" s="76"/>
    </row>
    <row r="158" spans="3:19" ht="12.75">
      <c r="E158" s="81" t="s">
        <v>350</v>
      </c>
      <c r="F158" s="77" t="str">
        <f>IF([1]Титульный!G46="","",[1]Титульный!G46)</f>
        <v>(8182) 248833</v>
      </c>
      <c r="G158" s="77"/>
      <c r="H158" s="77"/>
      <c r="I158" s="33"/>
      <c r="J158" s="81" t="s">
        <v>351</v>
      </c>
      <c r="K158" s="83"/>
      <c r="L158" s="33"/>
      <c r="M158" s="33"/>
      <c r="N158" s="33"/>
      <c r="O158" s="33"/>
      <c r="P158" s="75"/>
      <c r="Q158" s="75"/>
      <c r="R158" s="76"/>
      <c r="S158" s="76"/>
    </row>
    <row r="159" spans="3:19" ht="12.75">
      <c r="E159" s="33" t="s">
        <v>352</v>
      </c>
      <c r="F159" s="84" t="s">
        <v>353</v>
      </c>
      <c r="G159" s="84"/>
      <c r="H159" s="84"/>
      <c r="I159" s="33"/>
      <c r="J159" s="85" t="s">
        <v>354</v>
      </c>
      <c r="K159" s="85"/>
      <c r="L159" s="33"/>
      <c r="M159" s="33"/>
      <c r="N159" s="33"/>
      <c r="O159" s="33"/>
      <c r="P159" s="75"/>
      <c r="Q159" s="75"/>
      <c r="R159" s="76"/>
      <c r="S159" s="76"/>
    </row>
    <row r="160" spans="3:19"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6"/>
      <c r="S160" s="76"/>
    </row>
    <row r="161" spans="5:19"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6"/>
      <c r="S161" s="76"/>
    </row>
    <row r="162" spans="5:19"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6"/>
      <c r="S162" s="76"/>
    </row>
    <row r="163" spans="5:19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76"/>
    </row>
    <row r="164" spans="5:19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6"/>
      <c r="S164" s="76"/>
    </row>
    <row r="165" spans="5:19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6"/>
      <c r="S165" s="76"/>
    </row>
    <row r="166" spans="5:19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76"/>
    </row>
    <row r="167" spans="5:19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6"/>
      <c r="S167" s="76"/>
    </row>
    <row r="168" spans="5:19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6"/>
      <c r="S168" s="76"/>
    </row>
    <row r="169" spans="5:19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6"/>
      <c r="S169" s="76"/>
    </row>
    <row r="170" spans="5:19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6"/>
      <c r="S170" s="76"/>
    </row>
    <row r="171" spans="5:19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6"/>
      <c r="S171" s="76"/>
    </row>
    <row r="172" spans="5:19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6"/>
      <c r="S172" s="76"/>
    </row>
    <row r="173" spans="5:19"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6"/>
      <c r="S173" s="76"/>
    </row>
    <row r="174" spans="5:19"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6"/>
      <c r="S174" s="76"/>
    </row>
    <row r="175" spans="5:19"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6"/>
      <c r="S175" s="76"/>
    </row>
    <row r="176" spans="5:19"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6"/>
      <c r="S176" s="76"/>
    </row>
    <row r="177" spans="5:19"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6"/>
      <c r="S177" s="76"/>
    </row>
    <row r="178" spans="5:19"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6"/>
      <c r="S178" s="76"/>
    </row>
    <row r="179" spans="5:19"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6"/>
      <c r="S179" s="76"/>
    </row>
    <row r="180" spans="5:19"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6"/>
      <c r="S180" s="76"/>
    </row>
    <row r="181" spans="5:19"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6"/>
      <c r="S181" s="76"/>
    </row>
    <row r="182" spans="5:19"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6"/>
      <c r="S182" s="76"/>
    </row>
    <row r="183" spans="5:19"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6"/>
      <c r="S183" s="76"/>
    </row>
    <row r="184" spans="5:19"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6"/>
      <c r="S184" s="76"/>
    </row>
    <row r="185" spans="5:19"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</row>
    <row r="186" spans="5:19"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</row>
    <row r="187" spans="5:19"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</row>
    <row r="188" spans="5:19"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</row>
  </sheetData>
  <mergeCells count="18">
    <mergeCell ref="F156:G156"/>
    <mergeCell ref="I156:K156"/>
    <mergeCell ref="M156:N156"/>
    <mergeCell ref="F158:H158"/>
    <mergeCell ref="F159:H159"/>
    <mergeCell ref="D14:K14"/>
    <mergeCell ref="D58:K58"/>
    <mergeCell ref="D95:K95"/>
    <mergeCell ref="D99:K99"/>
    <mergeCell ref="D132:K132"/>
    <mergeCell ref="F155:G155"/>
    <mergeCell ref="I155:K155"/>
    <mergeCell ref="D8:E8"/>
    <mergeCell ref="D11:D12"/>
    <mergeCell ref="E11:E12"/>
    <mergeCell ref="F11:F12"/>
    <mergeCell ref="G11:G12"/>
    <mergeCell ref="H11:K11"/>
  </mergeCells>
  <dataValidations count="2">
    <dataValidation allowBlank="1" showInputMessage="1" promptTitle="Ввод" prompt="Для выбора организации необходимо два раза нажать левую клавишу мыши!" sqref="E69 E45:E47 E25:E29"/>
    <dataValidation type="decimal" allowBlank="1" showErrorMessage="1" errorTitle="Ошибка" error="Допускается ввод только действительных чисел!" sqref="G67:K69 G96:K98 G15:K18 G59:K62 G31:K47 G86:K94 G20:K21 G71:K84 G49:K57 G100:K131 G133:K153 G64:K65 G23:K29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2019-02-25T12:21:16Z</dcterms:created>
  <dcterms:modified xsi:type="dcterms:W3CDTF">2019-02-25T12:24:31Z</dcterms:modified>
</cp:coreProperties>
</file>